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05"/>
  <workbookPr defaultThemeVersion="124226"/>
  <mc:AlternateContent xmlns:mc="http://schemas.openxmlformats.org/markup-compatibility/2006">
    <mc:Choice Requires="x15">
      <x15ac:absPath xmlns:x15ac="http://schemas.microsoft.com/office/spreadsheetml/2010/11/ac" url="https://societycsbc.sharepoint.com/sites/Finance/Shared Documents/Charitable receipting/Charitable Tax Framework Sheets 1-4/"/>
    </mc:Choice>
  </mc:AlternateContent>
  <xr:revisionPtr revIDLastSave="7" documentId="13_ncr:1_{B86070B7-8A68-4974-BFB8-5243BF707DEF}" xr6:coauthVersionLast="47" xr6:coauthVersionMax="47" xr10:uidLastSave="{81652C92-B787-4E03-90D6-50AC1242798A}"/>
  <bookViews>
    <workbookView xWindow="-100" yWindow="760" windowWidth="19400" windowHeight="10400" firstSheet="3" activeTab="3" xr2:uid="{00000000-000D-0000-FFFF-FFFF00000000}"/>
  </bookViews>
  <sheets>
    <sheet name="Sheet1" sheetId="1" r:id="rId1"/>
    <sheet name="Sheet2" sheetId="2" r:id="rId2"/>
    <sheet name="Sheet3" sheetId="3" r:id="rId3"/>
    <sheet name="Sheet4"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2" l="1"/>
  <c r="G54" i="5"/>
  <c r="E42" i="5"/>
  <c r="E64" i="5"/>
  <c r="G64" i="5"/>
  <c r="G42" i="5"/>
  <c r="E43" i="5"/>
  <c r="G43" i="5"/>
  <c r="E44" i="5"/>
  <c r="G44" i="5"/>
  <c r="E45" i="5"/>
  <c r="G45" i="5"/>
  <c r="E46" i="5"/>
  <c r="G46" i="5"/>
  <c r="E48" i="5"/>
  <c r="G48" i="5"/>
  <c r="E49" i="5"/>
  <c r="G49" i="5"/>
  <c r="G50" i="5"/>
  <c r="G36" i="2"/>
  <c r="G35" i="2"/>
  <c r="G34" i="2"/>
  <c r="G33" i="2"/>
  <c r="E47" i="5"/>
  <c r="D17" i="2"/>
  <c r="E27" i="2"/>
  <c r="E19" i="1"/>
  <c r="D21" i="2"/>
  <c r="J28" i="2"/>
  <c r="K28" i="2"/>
  <c r="E10" i="3"/>
  <c r="G9" i="5"/>
  <c r="F50" i="5"/>
  <c r="G56" i="5"/>
  <c r="G55" i="5"/>
  <c r="G53" i="5"/>
  <c r="G52" i="5"/>
  <c r="T34" i="3"/>
  <c r="G17" i="2"/>
  <c r="E17" i="2"/>
  <c r="E25" i="2"/>
  <c r="F17" i="2"/>
  <c r="E26" i="2"/>
  <c r="E16" i="1"/>
  <c r="C8" i="1"/>
  <c r="C7" i="1"/>
  <c r="G37" i="2"/>
  <c r="I34" i="2"/>
  <c r="I35" i="2"/>
  <c r="K35" i="2"/>
  <c r="K10" i="3"/>
  <c r="K15" i="3"/>
  <c r="I36" i="2"/>
  <c r="K36" i="2"/>
  <c r="P10" i="3"/>
  <c r="I33" i="2"/>
  <c r="K33" i="2"/>
  <c r="F18" i="2"/>
  <c r="D18" i="2"/>
  <c r="A13" i="2"/>
  <c r="C13" i="2"/>
  <c r="C7" i="2"/>
  <c r="A8" i="2"/>
  <c r="C8" i="2"/>
  <c r="A9" i="2"/>
  <c r="C9" i="2"/>
  <c r="A10" i="2"/>
  <c r="C10" i="2"/>
  <c r="A11" i="2"/>
  <c r="C11" i="2"/>
  <c r="A12" i="2"/>
  <c r="C12" i="2"/>
  <c r="A14" i="2"/>
  <c r="C14" i="2"/>
  <c r="A15" i="2"/>
  <c r="C15" i="2"/>
  <c r="C2" i="2"/>
  <c r="K34" i="2"/>
  <c r="J10" i="3"/>
  <c r="J33" i="3"/>
  <c r="C3" i="2"/>
  <c r="C6" i="3"/>
  <c r="C5" i="3"/>
  <c r="U1" i="3"/>
  <c r="C34" i="3"/>
  <c r="G2" i="5"/>
  <c r="E36" i="5"/>
  <c r="E57" i="5"/>
  <c r="C2" i="5"/>
  <c r="H17" i="2"/>
  <c r="J23" i="3"/>
  <c r="J28" i="3"/>
  <c r="E14" i="3"/>
  <c r="E15" i="3"/>
  <c r="E16" i="3"/>
  <c r="E18" i="3"/>
  <c r="E19" i="3"/>
  <c r="E20" i="3"/>
  <c r="E23" i="3"/>
  <c r="E24" i="3"/>
  <c r="E25" i="3"/>
  <c r="E27" i="3"/>
  <c r="E28" i="3"/>
  <c r="E30" i="3"/>
  <c r="E33" i="3"/>
  <c r="E13" i="3"/>
  <c r="I10" i="3"/>
  <c r="I18" i="3"/>
  <c r="G6" i="5"/>
  <c r="K30" i="3"/>
  <c r="K24" i="3"/>
  <c r="K18" i="3"/>
  <c r="K33" i="3"/>
  <c r="K28" i="3"/>
  <c r="K23" i="3"/>
  <c r="K16" i="3"/>
  <c r="K32" i="3"/>
  <c r="K25" i="3"/>
  <c r="K19" i="3"/>
  <c r="K14" i="3"/>
  <c r="K27" i="3"/>
  <c r="K20" i="3"/>
  <c r="J16" i="3"/>
  <c r="J32" i="3"/>
  <c r="J27" i="3"/>
  <c r="J20" i="3"/>
  <c r="J15" i="3"/>
  <c r="J25" i="3"/>
  <c r="J19" i="3"/>
  <c r="J14" i="3"/>
  <c r="J30" i="3"/>
  <c r="J24" i="3"/>
  <c r="J18" i="3"/>
  <c r="I17" i="3"/>
  <c r="I16" i="3"/>
  <c r="I13" i="3"/>
  <c r="I22" i="3"/>
  <c r="I32" i="3"/>
  <c r="I26" i="3"/>
  <c r="I20" i="3"/>
  <c r="I14" i="3"/>
  <c r="I30" i="3"/>
  <c r="I23" i="3"/>
  <c r="I27" i="3"/>
  <c r="I31" i="3"/>
  <c r="I25" i="3"/>
  <c r="G32" i="5"/>
  <c r="G13" i="5"/>
  <c r="G8" i="5"/>
  <c r="G15" i="5"/>
  <c r="I15" i="5"/>
  <c r="G18" i="5"/>
  <c r="I18" i="5"/>
  <c r="G24" i="5"/>
  <c r="I24" i="5"/>
  <c r="G10" i="5"/>
  <c r="G19" i="5"/>
  <c r="G25" i="5"/>
  <c r="G35" i="5"/>
  <c r="G26" i="5"/>
  <c r="G17" i="5"/>
  <c r="G21" i="5"/>
  <c r="I21" i="5"/>
  <c r="G12" i="5"/>
  <c r="I12" i="5"/>
  <c r="G14" i="5"/>
  <c r="G20" i="5"/>
  <c r="G28" i="5"/>
  <c r="G33" i="5"/>
  <c r="I33" i="5"/>
  <c r="G7" i="5"/>
  <c r="G30" i="5"/>
  <c r="G31" i="5"/>
  <c r="G16" i="5"/>
  <c r="H16" i="5"/>
  <c r="G27" i="5"/>
  <c r="G34" i="5"/>
  <c r="G11" i="5"/>
  <c r="I11" i="5"/>
  <c r="G23" i="5"/>
  <c r="G29" i="5"/>
  <c r="G22" i="5"/>
  <c r="P30" i="3"/>
  <c r="P33" i="3"/>
  <c r="P32" i="3"/>
  <c r="P31" i="3"/>
  <c r="H9" i="5"/>
  <c r="I9" i="5"/>
  <c r="G27" i="2"/>
  <c r="J27" i="2"/>
  <c r="K27" i="2"/>
  <c r="K29" i="2"/>
  <c r="F10" i="3"/>
  <c r="F13" i="3"/>
  <c r="H13" i="3"/>
  <c r="G26" i="2"/>
  <c r="J26" i="2"/>
  <c r="K26" i="2"/>
  <c r="N10" i="3"/>
  <c r="G25" i="2"/>
  <c r="G30" i="2"/>
  <c r="K30" i="2"/>
  <c r="O10" i="3"/>
  <c r="H18" i="2"/>
  <c r="H20" i="2"/>
  <c r="F21" i="2"/>
  <c r="H21" i="2"/>
  <c r="J25" i="2"/>
  <c r="K25" i="2"/>
  <c r="D10" i="3"/>
  <c r="D14" i="3"/>
  <c r="G57" i="5"/>
  <c r="F18" i="3"/>
  <c r="H18" i="3"/>
  <c r="F22" i="3"/>
  <c r="H22" i="3"/>
  <c r="F23" i="3"/>
  <c r="H23" i="3"/>
  <c r="F25" i="3"/>
  <c r="H25" i="3"/>
  <c r="F27" i="3"/>
  <c r="H27" i="3"/>
  <c r="F32" i="3"/>
  <c r="H32" i="3"/>
  <c r="K37" i="2"/>
  <c r="D18" i="3"/>
  <c r="L18" i="3"/>
  <c r="D15" i="3"/>
  <c r="D17" i="3"/>
  <c r="D24" i="3"/>
  <c r="F20" i="3"/>
  <c r="H20" i="3"/>
  <c r="F33" i="3"/>
  <c r="H33" i="3"/>
  <c r="F24" i="3"/>
  <c r="H24" i="3"/>
  <c r="F19" i="3"/>
  <c r="H19" i="3"/>
  <c r="F16" i="3"/>
  <c r="H16" i="3"/>
  <c r="F31" i="3"/>
  <c r="H31" i="3"/>
  <c r="J13" i="3"/>
  <c r="J17" i="3"/>
  <c r="J22" i="3"/>
  <c r="J26" i="3"/>
  <c r="J31" i="3"/>
  <c r="C17" i="2"/>
  <c r="K13" i="3"/>
  <c r="K17" i="3"/>
  <c r="K22" i="3"/>
  <c r="K26" i="3"/>
  <c r="K31" i="3"/>
  <c r="I15" i="3"/>
  <c r="I19" i="3"/>
  <c r="I24" i="3"/>
  <c r="I28" i="3"/>
  <c r="I33" i="3"/>
  <c r="E17" i="3"/>
  <c r="E22" i="3"/>
  <c r="E26" i="3"/>
  <c r="E31" i="3"/>
  <c r="L32" i="3"/>
  <c r="G36" i="5"/>
  <c r="I16" i="5"/>
  <c r="N30" i="3"/>
  <c r="N33" i="3"/>
  <c r="N32" i="3"/>
  <c r="N31" i="3"/>
  <c r="D19" i="3"/>
  <c r="D31" i="3"/>
  <c r="D13" i="3"/>
  <c r="D28" i="3"/>
  <c r="M10" i="3"/>
  <c r="M26" i="3"/>
  <c r="R26" i="3"/>
  <c r="D33" i="3"/>
  <c r="K39" i="2"/>
  <c r="D22" i="3"/>
  <c r="L22" i="3"/>
  <c r="D26" i="3"/>
  <c r="D27" i="3"/>
  <c r="L27" i="3"/>
  <c r="F17" i="3"/>
  <c r="H17" i="3"/>
  <c r="L17" i="3"/>
  <c r="F30" i="3"/>
  <c r="H30" i="3"/>
  <c r="F14" i="3"/>
  <c r="H14" i="3"/>
  <c r="L14" i="3"/>
  <c r="O30" i="3"/>
  <c r="O33" i="3"/>
  <c r="O32" i="3"/>
  <c r="O31" i="3"/>
  <c r="L31" i="3"/>
  <c r="I34" i="3"/>
  <c r="D25" i="3"/>
  <c r="L25" i="3"/>
  <c r="L19" i="3"/>
  <c r="D30" i="3"/>
  <c r="L30" i="3"/>
  <c r="D16" i="3"/>
  <c r="L16" i="3"/>
  <c r="D20" i="3"/>
  <c r="D23" i="3"/>
  <c r="L23" i="3"/>
  <c r="F28" i="3"/>
  <c r="H28" i="3"/>
  <c r="F15" i="3"/>
  <c r="H15" i="3"/>
  <c r="L15" i="3"/>
  <c r="F26" i="3"/>
  <c r="H26" i="3"/>
  <c r="L26" i="3" s="1"/>
  <c r="M23" i="3"/>
  <c r="R23" i="3"/>
  <c r="M31" i="3"/>
  <c r="R31" i="3"/>
  <c r="M25" i="3"/>
  <c r="R25" i="3"/>
  <c r="M32" i="3"/>
  <c r="R32" i="3"/>
  <c r="M19" i="3"/>
  <c r="R19" i="3"/>
  <c r="M14" i="3"/>
  <c r="R14" i="3"/>
  <c r="R10" i="3"/>
  <c r="M17" i="3"/>
  <c r="R17" i="3"/>
  <c r="M15" i="3"/>
  <c r="R15" i="3"/>
  <c r="L33" i="3"/>
  <c r="K34" i="3"/>
  <c r="L20" i="3"/>
  <c r="E34" i="3"/>
  <c r="J34" i="3"/>
  <c r="L24" i="3"/>
  <c r="M28" i="3"/>
  <c r="R28" i="3"/>
  <c r="M30" i="3"/>
  <c r="R30" i="3"/>
  <c r="M27" i="3"/>
  <c r="R27" i="3"/>
  <c r="M24" i="3"/>
  <c r="R24" i="3"/>
  <c r="M13" i="3"/>
  <c r="M16" i="3"/>
  <c r="R16" i="3"/>
  <c r="M22" i="3"/>
  <c r="R22" i="3"/>
  <c r="M33" i="3"/>
  <c r="R33" i="3"/>
  <c r="M20" i="3"/>
  <c r="R20" i="3"/>
  <c r="M18" i="3"/>
  <c r="R18" i="3"/>
  <c r="D34" i="3"/>
  <c r="L28" i="3"/>
  <c r="H34" i="3"/>
  <c r="L13" i="3"/>
  <c r="R13" i="3"/>
  <c r="R34" i="3"/>
  <c r="M34" i="3"/>
  <c r="L34" i="3"/>
  <c r="M37" i="3"/>
  <c r="O9" i="3"/>
  <c r="P9" i="3"/>
  <c r="N9" i="3"/>
  <c r="N25" i="3"/>
  <c r="O18" i="3"/>
  <c r="O17" i="3"/>
  <c r="O20" i="3"/>
  <c r="O26" i="3"/>
  <c r="Q32" i="3"/>
  <c r="S32" i="3"/>
  <c r="U32" i="3"/>
  <c r="O24" i="3"/>
  <c r="O25" i="3"/>
  <c r="O16" i="3"/>
  <c r="O22" i="3"/>
  <c r="O13" i="3"/>
  <c r="Q31" i="3"/>
  <c r="S31" i="3"/>
  <c r="U31" i="3"/>
  <c r="O23" i="3"/>
  <c r="O14" i="3"/>
  <c r="O28" i="3"/>
  <c r="O19" i="3"/>
  <c r="O27" i="3"/>
  <c r="Q33" i="3"/>
  <c r="S33" i="3"/>
  <c r="U33" i="3"/>
  <c r="O15" i="3"/>
  <c r="Q30" i="3"/>
  <c r="S30" i="3"/>
  <c r="U30" i="3"/>
  <c r="P27" i="3"/>
  <c r="P18" i="3"/>
  <c r="P16" i="3"/>
  <c r="P26" i="3"/>
  <c r="P14" i="3"/>
  <c r="P15" i="3"/>
  <c r="P19" i="3"/>
  <c r="P17" i="3"/>
  <c r="P13" i="3"/>
  <c r="P25" i="3"/>
  <c r="P20" i="3"/>
  <c r="P28" i="3"/>
  <c r="P23" i="3"/>
  <c r="P24" i="3"/>
  <c r="P22" i="3"/>
  <c r="N17" i="3"/>
  <c r="N13" i="3"/>
  <c r="N28" i="3"/>
  <c r="N23" i="3"/>
  <c r="Q23" i="3"/>
  <c r="S23" i="3"/>
  <c r="U23" i="3"/>
  <c r="N26" i="3"/>
  <c r="N18" i="3"/>
  <c r="N27" i="3"/>
  <c r="Q27" i="3"/>
  <c r="S27" i="3"/>
  <c r="U27" i="3"/>
  <c r="N15" i="3"/>
  <c r="N22" i="3"/>
  <c r="N16" i="3"/>
  <c r="N24" i="3"/>
  <c r="Q18" i="3"/>
  <c r="S18" i="3"/>
  <c r="U18" i="3"/>
  <c r="Q22" i="3"/>
  <c r="S22" i="3"/>
  <c r="U22" i="3"/>
  <c r="N20" i="3"/>
  <c r="N14" i="3"/>
  <c r="Q14" i="3"/>
  <c r="S14" i="3"/>
  <c r="U14" i="3"/>
  <c r="N19" i="3"/>
  <c r="Q19" i="3"/>
  <c r="S19" i="3"/>
  <c r="U19" i="3"/>
  <c r="Q15" i="3"/>
  <c r="S15" i="3"/>
  <c r="U15" i="3"/>
  <c r="Q16" i="3"/>
  <c r="S16" i="3"/>
  <c r="U16" i="3"/>
  <c r="Q17" i="3"/>
  <c r="S17" i="3"/>
  <c r="U17" i="3"/>
  <c r="P34" i="3"/>
  <c r="Q24" i="3"/>
  <c r="S24" i="3"/>
  <c r="U24" i="3"/>
  <c r="Q20" i="3"/>
  <c r="S20" i="3"/>
  <c r="U20" i="3"/>
  <c r="Q25" i="3"/>
  <c r="S25" i="3"/>
  <c r="U25" i="3"/>
  <c r="Q28" i="3"/>
  <c r="S28" i="3"/>
  <c r="U28" i="3"/>
  <c r="O34" i="3"/>
  <c r="Q26" i="3"/>
  <c r="S26" i="3"/>
  <c r="U26" i="3"/>
  <c r="N34" i="3"/>
  <c r="Q13" i="3"/>
  <c r="S13" i="3"/>
  <c r="U13" i="3"/>
  <c r="U34" i="3"/>
  <c r="U36" i="3"/>
  <c r="H4" i="5"/>
  <c r="Q34" i="3"/>
  <c r="H14" i="5"/>
  <c r="I14" i="5"/>
  <c r="H29" i="5"/>
  <c r="I29" i="5"/>
  <c r="H35" i="5"/>
  <c r="I35" i="5"/>
  <c r="H19" i="5"/>
  <c r="I19" i="5"/>
  <c r="H28" i="5"/>
  <c r="I28" i="5"/>
  <c r="H34" i="5"/>
  <c r="I34" i="5"/>
  <c r="H26" i="5"/>
  <c r="I26" i="5"/>
  <c r="H22" i="5"/>
  <c r="I22" i="5"/>
  <c r="H8" i="5"/>
  <c r="I8" i="5"/>
  <c r="H27" i="5"/>
  <c r="I27" i="5"/>
  <c r="H20" i="5"/>
  <c r="I20" i="5"/>
  <c r="H17" i="5"/>
  <c r="I17" i="5"/>
  <c r="H32" i="5"/>
  <c r="I32" i="5"/>
  <c r="H6" i="5"/>
  <c r="H23" i="5"/>
  <c r="I23" i="5"/>
  <c r="H10" i="5"/>
  <c r="I10" i="5"/>
  <c r="H25" i="5"/>
  <c r="I25" i="5"/>
  <c r="H13" i="5"/>
  <c r="I13" i="5"/>
  <c r="H7" i="5"/>
  <c r="I7" i="5"/>
  <c r="H30" i="5"/>
  <c r="I30" i="5"/>
  <c r="H31" i="5"/>
  <c r="I31" i="5"/>
  <c r="H36" i="5"/>
  <c r="G39" i="5"/>
  <c r="G59" i="5"/>
  <c r="G62" i="5"/>
  <c r="I6" i="5"/>
  <c r="I3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Craig Holding</author>
  </authors>
  <commentList>
    <comment ref="D13" authorId="0" shapeId="0" xr:uid="{00000000-0006-0000-0200-000001000000}">
      <text>
        <r>
          <rPr>
            <b/>
            <sz val="8"/>
            <color indexed="81"/>
            <rFont val="Tahoma"/>
            <family val="2"/>
          </rPr>
          <t>Assumes a duty rotation which includes only half the home room devotions are attended.</t>
        </r>
        <r>
          <rPr>
            <sz val="8"/>
            <color indexed="81"/>
            <rFont val="Tahoma"/>
            <family val="2"/>
          </rPr>
          <t xml:space="preserve">
</t>
        </r>
      </text>
    </comment>
    <comment ref="E13" authorId="0" shapeId="0" xr:uid="{00000000-0006-0000-0200-000002000000}">
      <text>
        <r>
          <rPr>
            <sz val="8"/>
            <color indexed="81"/>
            <rFont val="Tahoma"/>
            <family val="2"/>
          </rPr>
          <t xml:space="preserve">Assumes a duty rotation in which only half the chapels are attended
</t>
        </r>
      </text>
    </comment>
    <comment ref="I13" authorId="0" shapeId="0" xr:uid="{00000000-0006-0000-0200-000003000000}">
      <text>
        <r>
          <rPr>
            <b/>
            <sz val="8"/>
            <color indexed="81"/>
            <rFont val="Tahoma"/>
            <family val="2"/>
          </rPr>
          <t>Greta has to attend all Professional development , retreat,
 and course development days.</t>
        </r>
        <r>
          <rPr>
            <sz val="8"/>
            <color indexed="81"/>
            <rFont val="Tahoma"/>
            <family val="2"/>
          </rPr>
          <t xml:space="preserve">
</t>
        </r>
      </text>
    </comment>
    <comment ref="D32" authorId="0" shapeId="0" xr:uid="{00000000-0006-0000-0200-000004000000}">
      <text>
        <r>
          <rPr>
            <b/>
            <sz val="8"/>
            <color indexed="81"/>
            <rFont val="Tahoma"/>
            <family val="2"/>
          </rPr>
          <t>The librarian does not attend any home room devotions.</t>
        </r>
        <r>
          <rPr>
            <sz val="8"/>
            <color indexed="81"/>
            <rFont val="Tahoma"/>
            <family val="2"/>
          </rPr>
          <t xml:space="preserve">
</t>
        </r>
      </text>
    </comment>
    <comment ref="E32" authorId="0" shapeId="0" xr:uid="{00000000-0006-0000-0200-000005000000}">
      <text>
        <r>
          <rPr>
            <b/>
            <sz val="8"/>
            <color indexed="81"/>
            <rFont val="Tahoma"/>
            <family val="2"/>
          </rPr>
          <t>The librarian attends all of the chapels</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Craig Holding</author>
  </authors>
  <commentList>
    <comment ref="G5" authorId="0" shapeId="0" xr:uid="{00000000-0006-0000-0300-000001000000}">
      <text>
        <r>
          <rPr>
            <b/>
            <sz val="8"/>
            <color indexed="81"/>
            <rFont val="Tahoma"/>
            <family val="2"/>
          </rPr>
          <t xml:space="preserve"> :If your school does not have any international or native students you are not required to include this column. You are then only required to use the total expenses and religious and secular expenses as recorded in your general ledger. The deductions for capital items may then be claimed fully and are not required to be prorated for native and international students. A deduction for interest on capital debt for land may not be deducted.
</t>
        </r>
        <r>
          <rPr>
            <sz val="8"/>
            <color indexed="81"/>
            <rFont val="Tahoma"/>
            <family val="2"/>
          </rPr>
          <t xml:space="preserve">
</t>
        </r>
      </text>
    </comment>
    <comment ref="H5" authorId="0" shapeId="0" xr:uid="{00000000-0006-0000-0300-000002000000}">
      <text>
        <r>
          <rPr>
            <b/>
            <sz val="8"/>
            <color indexed="81"/>
            <rFont val="Tahoma"/>
            <family val="2"/>
          </rPr>
          <t xml:space="preserve"> :This represents total expenses multiplied by overall religious percentage for those accounts that are allocated using the religious percentage. Any other accounts which do not have the religious percentage but are allocated differently will need to be entered per the general ledger accounts for religious and secular split.
</t>
        </r>
      </text>
    </comment>
    <comment ref="H9" authorId="0" shapeId="0" xr:uid="{00000000-0006-0000-0300-000003000000}">
      <text>
        <r>
          <rPr>
            <b/>
            <sz val="8"/>
            <color indexed="81"/>
            <rFont val="Tahoma"/>
            <family val="2"/>
          </rPr>
          <t xml:space="preserve"> :does not use base religious % above as this is 100% religious</t>
        </r>
      </text>
    </comment>
    <comment ref="H11" authorId="0" shapeId="0" xr:uid="{00000000-0006-0000-0300-000004000000}">
      <text>
        <r>
          <rPr>
            <b/>
            <sz val="8"/>
            <color indexed="81"/>
            <rFont val="Tahoma"/>
            <family val="2"/>
          </rPr>
          <t xml:space="preserve"> :is blank as the amount is deducted below</t>
        </r>
      </text>
    </comment>
    <comment ref="H12" authorId="0" shapeId="0" xr:uid="{00000000-0006-0000-0300-000005000000}">
      <text>
        <r>
          <rPr>
            <b/>
            <sz val="8"/>
            <color indexed="81"/>
            <rFont val="Tahoma"/>
            <family val="2"/>
          </rPr>
          <t xml:space="preserve"> :is blank as the amount is deducted below</t>
        </r>
      </text>
    </comment>
    <comment ref="H16" authorId="0" shapeId="0" xr:uid="{00000000-0006-0000-0300-000006000000}">
      <text>
        <r>
          <rPr>
            <b/>
            <sz val="8"/>
            <color indexed="81"/>
            <rFont val="Tahoma"/>
            <family val="2"/>
          </rPr>
          <t xml:space="preserve"> : does not use base religious % above as this is 100% religious</t>
        </r>
      </text>
    </comment>
    <comment ref="H18" authorId="0" shapeId="0" xr:uid="{00000000-0006-0000-0300-000007000000}">
      <text>
        <r>
          <rPr>
            <b/>
            <sz val="8"/>
            <color indexed="81"/>
            <rFont val="Tahoma"/>
            <family val="2"/>
          </rPr>
          <t xml:space="preserve"> :is blank as the amount is deducted below</t>
        </r>
      </text>
    </comment>
    <comment ref="H21" authorId="0" shapeId="0" xr:uid="{00000000-0006-0000-0300-000008000000}">
      <text>
        <r>
          <rPr>
            <b/>
            <sz val="8"/>
            <color indexed="81"/>
            <rFont val="Tahoma"/>
            <family val="2"/>
          </rPr>
          <t xml:space="preserve"> :is blank as the amount is deducted below</t>
        </r>
      </text>
    </comment>
    <comment ref="H22" authorId="0" shapeId="0" xr:uid="{00000000-0006-0000-0300-000009000000}">
      <text>
        <r>
          <rPr>
            <b/>
            <sz val="8"/>
            <color indexed="81"/>
            <rFont val="Tahoma"/>
            <family val="2"/>
          </rPr>
          <t xml:space="preserve"> :As interest on long term debt for land is considered an operating rather than capital expense and because an election to deem it to be capital can not be made, we may
claim the religious portion using the overall religious portion percentage.
</t>
        </r>
      </text>
    </comment>
    <comment ref="H24" authorId="0" shapeId="0" xr:uid="{00000000-0006-0000-0300-00000A000000}">
      <text>
        <r>
          <rPr>
            <b/>
            <sz val="8"/>
            <color indexed="81"/>
            <rFont val="Tahoma"/>
            <family val="2"/>
          </rPr>
          <t xml:space="preserve"> :is blank as the amount is deducted below</t>
        </r>
      </text>
    </comment>
    <comment ref="H33" authorId="0" shapeId="0" xr:uid="{00000000-0006-0000-0300-00000B000000}">
      <text>
        <r>
          <rPr>
            <b/>
            <sz val="8"/>
            <color indexed="81"/>
            <rFont val="Tahoma"/>
            <family val="2"/>
          </rPr>
          <t xml:space="preserve"> :is blank as the amount is deducted below</t>
        </r>
      </text>
    </comment>
    <comment ref="G47" authorId="0" shapeId="0" xr:uid="{00000000-0006-0000-0300-00000C000000}">
      <text>
        <r>
          <rPr>
            <b/>
            <sz val="8"/>
            <color indexed="81"/>
            <rFont val="Tahoma"/>
            <family val="2"/>
          </rPr>
          <t xml:space="preserve"> :can not deduct</t>
        </r>
      </text>
    </comment>
    <comment ref="G62" authorId="1" shapeId="0" xr:uid="{00000000-0006-0000-0300-00000D000000}">
      <text>
        <r>
          <rPr>
            <b/>
            <sz val="10"/>
            <color indexed="81"/>
            <rFont val="Tahoma"/>
            <family val="2"/>
          </rPr>
          <t>This is the amount that must be deducted from Tuition for each Fte student  to determine the amount for which a Receipt can be issued.</t>
        </r>
        <r>
          <rPr>
            <sz val="10"/>
            <color indexed="81"/>
            <rFont val="Tahoma"/>
            <family val="2"/>
          </rPr>
          <t xml:space="preserve">
</t>
        </r>
      </text>
    </comment>
  </commentList>
</comments>
</file>

<file path=xl/sharedStrings.xml><?xml version="1.0" encoding="utf-8"?>
<sst xmlns="http://schemas.openxmlformats.org/spreadsheetml/2006/main" count="256" uniqueCount="219">
  <si>
    <t>Sheet 1 - TOTAL DAYS IN A YEAR</t>
  </si>
  <si>
    <t>School Name:</t>
  </si>
  <si>
    <t>Example Elementary School</t>
  </si>
  <si>
    <t>School Year:</t>
  </si>
  <si>
    <t>20XX - 20XX</t>
  </si>
  <si>
    <t xml:space="preserve"> </t>
  </si>
  <si>
    <t>SHEET 1</t>
  </si>
  <si>
    <t>DAYS IN YEAR SUMMARY</t>
  </si>
  <si>
    <t>TYPE</t>
  </si>
  <si>
    <t># OF DAYS</t>
  </si>
  <si>
    <t>DESCRIPTION</t>
  </si>
  <si>
    <t>SOURCE</t>
  </si>
  <si>
    <t>Instructional  (Numbered)</t>
  </si>
  <si>
    <t>Students in class</t>
  </si>
  <si>
    <t>Annual calender - See page 25</t>
  </si>
  <si>
    <t>Professional Development (PD)</t>
  </si>
  <si>
    <t>Teachers Convention, Prov. Curriculum day, in-housePD.</t>
  </si>
  <si>
    <t>Annual calender</t>
  </si>
  <si>
    <t>Retreat (R)</t>
  </si>
  <si>
    <t>Staff  retreat</t>
  </si>
  <si>
    <t>Course Development &amp; Review (C)</t>
  </si>
  <si>
    <t>Days worked, usually at start and end of summer, with no students</t>
  </si>
  <si>
    <t>Parent/ Teacher (PT)</t>
  </si>
  <si>
    <t>Parent /Teacher interviews</t>
  </si>
  <si>
    <t>Total Days in Year</t>
  </si>
  <si>
    <t># of instructional days used automatically</t>
  </si>
  <si>
    <t>SHEET 2</t>
  </si>
  <si>
    <t>CHRONOLOGICAL WORKSHEET</t>
  </si>
  <si>
    <t>Analysis of a Typical day</t>
  </si>
  <si>
    <t>Time</t>
  </si>
  <si>
    <t>Activity Category in minutes</t>
  </si>
  <si>
    <t>From</t>
  </si>
  <si>
    <t>To</t>
  </si>
  <si>
    <t>Total</t>
  </si>
  <si>
    <t>Instructional</t>
  </si>
  <si>
    <t>Devotions</t>
  </si>
  <si>
    <t>Student Contact</t>
  </si>
  <si>
    <t>Preparation</t>
  </si>
  <si>
    <t>Total mins.</t>
  </si>
  <si>
    <t>Teachers Available to students:  From</t>
  </si>
  <si>
    <t>to</t>
  </si>
  <si>
    <t>per day</t>
  </si>
  <si>
    <t>Teachers Minimum Additional Prep. Time</t>
  </si>
  <si>
    <t>TOTAL</t>
  </si>
  <si>
    <t>Number of instructional days</t>
  </si>
  <si>
    <t>X</t>
  </si>
  <si>
    <t>Equals</t>
  </si>
  <si>
    <t>Hours/year</t>
  </si>
  <si>
    <t>Activity Headings and Total Hours</t>
  </si>
  <si>
    <t>INSTRUCTIONAL DAYS</t>
  </si>
  <si>
    <t>Mins/day</t>
  </si>
  <si>
    <t># of days</t>
  </si>
  <si>
    <t>OR</t>
  </si>
  <si>
    <t>Occasional Events(min per day)</t>
  </si>
  <si>
    <r>
      <t xml:space="preserve">EQUALS </t>
    </r>
    <r>
      <rPr>
        <sz val="10"/>
        <rFont val="Arial"/>
        <family val="2"/>
      </rPr>
      <t>Total minutes per year</t>
    </r>
  </si>
  <si>
    <r>
      <t xml:space="preserve">EQUALS </t>
    </r>
    <r>
      <rPr>
        <sz val="10"/>
        <rFont val="Arial"/>
        <family val="2"/>
      </rPr>
      <t>Total Hours     per year</t>
    </r>
  </si>
  <si>
    <t>Reference to Annual Summary Sheet 3</t>
  </si>
  <si>
    <t>HOMEROOM DEVOTIONS</t>
  </si>
  <si>
    <t>A</t>
  </si>
  <si>
    <t>STUDENT CONTACT TIME</t>
  </si>
  <si>
    <t>G</t>
  </si>
  <si>
    <t>STUDENT CLASS TIME</t>
  </si>
  <si>
    <t>LESS CHAPEL</t>
  </si>
  <si>
    <t>B</t>
  </si>
  <si>
    <t>ACTUAL CLASS INSTRUCTIONAL TIME</t>
  </si>
  <si>
    <t>C</t>
  </si>
  <si>
    <t>TEACHER PREPARATION TIME.</t>
  </si>
  <si>
    <t>H</t>
  </si>
  <si>
    <t>TOTAL FOR INSTRUCTIONAL DAYS</t>
  </si>
  <si>
    <t>-</t>
  </si>
  <si>
    <t>equals cell H21 above</t>
  </si>
  <si>
    <t>NON INTRUCTIONAL DAYS</t>
  </si>
  <si>
    <t>Professional development</t>
  </si>
  <si>
    <t>D</t>
  </si>
  <si>
    <t>Retreat</t>
  </si>
  <si>
    <t>E</t>
  </si>
  <si>
    <t>Course Development/review</t>
  </si>
  <si>
    <t>F</t>
  </si>
  <si>
    <t>Parent teacher days</t>
  </si>
  <si>
    <t>I</t>
  </si>
  <si>
    <t>TOTAL For Non Instructional Days</t>
  </si>
  <si>
    <t>equals cell R9 on sheet 3</t>
  </si>
  <si>
    <t xml:space="preserve">SHEET 3                </t>
  </si>
  <si>
    <t>ANNUAL SUMMARY OF RELIGIOUS TIME</t>
  </si>
  <si>
    <t xml:space="preserve">Reference to Sheet 2: </t>
  </si>
  <si>
    <t>Activity Headings</t>
  </si>
  <si>
    <t>Home room Devotions</t>
  </si>
  <si>
    <t>Chapel</t>
  </si>
  <si>
    <t>Actual Class Inst. Time</t>
  </si>
  <si>
    <t>Teacher  Religious %</t>
  </si>
  <si>
    <t>Instructional Religious  Time</t>
  </si>
  <si>
    <t>Profess- ional Develop- ment</t>
  </si>
  <si>
    <t>Course Develop- ment &amp; Review</t>
  </si>
  <si>
    <t>Total of Religious "Objective" Hours</t>
  </si>
  <si>
    <t>Total of all "objective" hours</t>
  </si>
  <si>
    <t>Teacher Preparation</t>
  </si>
  <si>
    <t>Parent /Teacher Days</t>
  </si>
  <si>
    <t>TOTAL Religious hours</t>
  </si>
  <si>
    <t>TOTAL All hours</t>
  </si>
  <si>
    <t>Ind. Rel %</t>
  </si>
  <si>
    <t>Annual Salary</t>
  </si>
  <si>
    <t>Religious Salary</t>
  </si>
  <si>
    <t>Religious %</t>
  </si>
  <si>
    <t>Variable of</t>
  </si>
  <si>
    <t>(See Ref. C)</t>
  </si>
  <si>
    <t>(Col. E* F)</t>
  </si>
  <si>
    <t>Hours</t>
  </si>
  <si>
    <t>LAST NAME</t>
  </si>
  <si>
    <t>FIRST NAME</t>
  </si>
  <si>
    <t>FTE</t>
  </si>
  <si>
    <t>Primary Staff</t>
  </si>
  <si>
    <t>Alberts</t>
  </si>
  <si>
    <t>Greta</t>
  </si>
  <si>
    <t>Bertrand</t>
  </si>
  <si>
    <t>Hilda</t>
  </si>
  <si>
    <t>Champion</t>
  </si>
  <si>
    <t>Annette</t>
  </si>
  <si>
    <t>Didcott</t>
  </si>
  <si>
    <t>Nancy</t>
  </si>
  <si>
    <t>Elias</t>
  </si>
  <si>
    <t>Lisa</t>
  </si>
  <si>
    <t>Ferns</t>
  </si>
  <si>
    <t>Matthew</t>
  </si>
  <si>
    <t>Goddard</t>
  </si>
  <si>
    <t>Elaine</t>
  </si>
  <si>
    <t>Hamersmith</t>
  </si>
  <si>
    <t>Dean</t>
  </si>
  <si>
    <t>Intermediate</t>
  </si>
  <si>
    <t>Ingle</t>
  </si>
  <si>
    <t>Irma</t>
  </si>
  <si>
    <t>Johns</t>
  </si>
  <si>
    <t>Jean</t>
  </si>
  <si>
    <t>Kampman</t>
  </si>
  <si>
    <t>Paul</t>
  </si>
  <si>
    <t>Liddy</t>
  </si>
  <si>
    <t>Sharon</t>
  </si>
  <si>
    <t>MacKay</t>
  </si>
  <si>
    <t>Kim</t>
  </si>
  <si>
    <t>Nolte</t>
  </si>
  <si>
    <t>Mick</t>
  </si>
  <si>
    <t>Oddman</t>
  </si>
  <si>
    <t>Bill</t>
  </si>
  <si>
    <t>Adminisration/Other</t>
  </si>
  <si>
    <t>Principal</t>
  </si>
  <si>
    <t>V. Principal</t>
  </si>
  <si>
    <t>Fred</t>
  </si>
  <si>
    <t>Librarian</t>
  </si>
  <si>
    <t>Susan</t>
  </si>
  <si>
    <t>LA Aide</t>
  </si>
  <si>
    <t>Overall Religious % =</t>
  </si>
  <si>
    <t>"Objective" Religious % calc. =</t>
  </si>
  <si>
    <t xml:space="preserve">SHEET 4                </t>
  </si>
  <si>
    <t>Net Cost of Secular Training Per Student</t>
  </si>
  <si>
    <t>Overall religious % transferred from Sheet 3</t>
  </si>
  <si>
    <t>Expenses - adapt to your own categories!</t>
  </si>
  <si>
    <t>Total Expense</t>
  </si>
  <si>
    <t>Total Expense net of International &amp; First Nations students</t>
  </si>
  <si>
    <t>Religious Segregation</t>
  </si>
  <si>
    <t>Secular Segregation</t>
  </si>
  <si>
    <t>Administrative Salaries and Benefits</t>
  </si>
  <si>
    <t>Audit and Legal</t>
  </si>
  <si>
    <t>Bank Charges and Revolving Loan Interest</t>
  </si>
  <si>
    <t>Bible Class resources</t>
  </si>
  <si>
    <t>Building and grounds</t>
  </si>
  <si>
    <t>Computer Lab capital</t>
  </si>
  <si>
    <t xml:space="preserve">Computer software </t>
  </si>
  <si>
    <t>Computer Repairs</t>
  </si>
  <si>
    <t>Course Expenses</t>
  </si>
  <si>
    <t>Depreciation</t>
  </si>
  <si>
    <t>Dues and Fees - SCSBC (excluding FISA)</t>
  </si>
  <si>
    <t>Dues and Fees</t>
  </si>
  <si>
    <t>Furniture and Equipment</t>
  </si>
  <si>
    <t>Instructional Salaries and Benefits</t>
  </si>
  <si>
    <t>Insurance</t>
  </si>
  <si>
    <t>Interest on Long-term Debt - Buildings</t>
  </si>
  <si>
    <t>Interest on Long-term Debt - Land</t>
  </si>
  <si>
    <t>Janitorial Wages and Supplies</t>
  </si>
  <si>
    <t>Library Books and Textbooks</t>
  </si>
  <si>
    <t>Office Supplies</t>
  </si>
  <si>
    <t>Photocopiers</t>
  </si>
  <si>
    <t>Professional Development</t>
  </si>
  <si>
    <t>Professional Educational Services</t>
  </si>
  <si>
    <t>Property Taxes</t>
  </si>
  <si>
    <t>Promotion and Appreciation</t>
  </si>
  <si>
    <t>School Supplies</t>
  </si>
  <si>
    <t>Telephone</t>
  </si>
  <si>
    <t>Transportation - to and from schools</t>
  </si>
  <si>
    <t>Transportation - educational field trips</t>
  </si>
  <si>
    <t>Utilities</t>
  </si>
  <si>
    <t>Total Expenses per Financial Statement</t>
  </si>
  <si>
    <t>LESS</t>
  </si>
  <si>
    <t>Religious Portion Segregated by Account</t>
  </si>
  <si>
    <t>Net of First Nations and Intnr.</t>
  </si>
  <si>
    <t>Computers</t>
  </si>
  <si>
    <t>Computer Software</t>
  </si>
  <si>
    <t>Other possible deductions:</t>
  </si>
  <si>
    <t>Bad debts expense</t>
  </si>
  <si>
    <t>Library books and textbooks</t>
  </si>
  <si>
    <t>Donations to other charities</t>
  </si>
  <si>
    <t>Capital Debt Interest Costs - Building</t>
  </si>
  <si>
    <t>Missions expenses (don't deduct revenue below)</t>
  </si>
  <si>
    <t>Capital Debt Interest Costs - Land</t>
  </si>
  <si>
    <t>BASC programs (deduct revenue or expense, not both)</t>
  </si>
  <si>
    <t>Chapel expenses</t>
  </si>
  <si>
    <t>Admissions/advertising expenses</t>
  </si>
  <si>
    <t>Donations - operating</t>
  </si>
  <si>
    <t>Exclude donations for capital, missions, etc</t>
  </si>
  <si>
    <t>Church Offerings</t>
  </si>
  <si>
    <t>Excerise care if this is large - remove proportion from school families</t>
  </si>
  <si>
    <t>Non-tuition parent fees - activity, reg, participation</t>
  </si>
  <si>
    <t>Other parent fees are non-receiptable</t>
  </si>
  <si>
    <t>Miscellaneous revenue, rent, interest, etc</t>
  </si>
  <si>
    <t>Government Grants</t>
  </si>
  <si>
    <t>Net Cost of "Secular" Training</t>
  </si>
  <si>
    <t>DIVIDE BY- Number of Students from ES Audit page 1</t>
  </si>
  <si>
    <t>Net Cost of Secular Training per Student for 20XX - 20XX</t>
  </si>
  <si>
    <t>Number of First nations and international FTE students</t>
  </si>
  <si>
    <t xml:space="preserve">% of All students </t>
  </si>
  <si>
    <t>Total per ES audit form page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</si>
</sst>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4" formatCode="_(&quot;$&quot;* #,##0.00_);_(&quot;$&quot;* \(#,##0.00\);_(&quot;$&quot;* &quot;-&quot;??_);_(@_)"/>
    <numFmt numFmtId="164" formatCode="0.000"/>
    <numFmt numFmtId="165" formatCode="0.0"/>
    <numFmt numFmtId="166" formatCode="0.0%"/>
    <numFmt numFmtId="167" formatCode="h:mm;@"/>
  </numFmts>
  <fonts count="23">
    <font>
      <sz val="10"/>
      <name val="Arial"/>
    </font>
    <font>
      <b/>
      <sz val="10"/>
      <name val="Arial"/>
      <family val="2"/>
    </font>
    <font>
      <sz val="10"/>
      <name val="Arial"/>
      <family val="2"/>
    </font>
    <font>
      <sz val="8"/>
      <name val="Arial"/>
      <family val="2"/>
    </font>
    <font>
      <u/>
      <sz val="10"/>
      <name val="Arial"/>
      <family val="2"/>
    </font>
    <font>
      <b/>
      <u/>
      <sz val="10"/>
      <name val="Arial"/>
      <family val="2"/>
    </font>
    <font>
      <sz val="12"/>
      <name val="Arial"/>
      <family val="2"/>
    </font>
    <font>
      <b/>
      <u/>
      <sz val="12"/>
      <name val="Arial"/>
      <family val="2"/>
    </font>
    <font>
      <b/>
      <sz val="12"/>
      <name val="Arial"/>
      <family val="2"/>
    </font>
    <font>
      <b/>
      <sz val="11"/>
      <name val="Arial"/>
      <family val="2"/>
    </font>
    <font>
      <sz val="11"/>
      <name val="Arial"/>
      <family val="2"/>
    </font>
    <font>
      <b/>
      <u/>
      <sz val="11"/>
      <name val="Arial"/>
      <family val="2"/>
    </font>
    <font>
      <u/>
      <sz val="11"/>
      <name val="Arial"/>
      <family val="2"/>
    </font>
    <font>
      <sz val="14"/>
      <name val="Arial"/>
      <family val="2"/>
    </font>
    <font>
      <b/>
      <sz val="14"/>
      <name val="Arial"/>
      <family val="2"/>
    </font>
    <font>
      <i/>
      <sz val="10"/>
      <name val="Arial"/>
      <family val="2"/>
    </font>
    <font>
      <sz val="8"/>
      <color indexed="81"/>
      <name val="Tahoma"/>
      <family val="2"/>
    </font>
    <font>
      <b/>
      <sz val="8"/>
      <color indexed="81"/>
      <name val="Tahoma"/>
      <family val="2"/>
    </font>
    <font>
      <b/>
      <sz val="10"/>
      <color indexed="81"/>
      <name val="Tahoma"/>
      <family val="2"/>
    </font>
    <font>
      <sz val="10"/>
      <color indexed="81"/>
      <name val="Tahoma"/>
      <family val="2"/>
    </font>
    <font>
      <sz val="9"/>
      <name val="Arial"/>
      <family val="2"/>
    </font>
    <font>
      <sz val="16"/>
      <color indexed="10"/>
      <name val="Arial"/>
      <family val="2"/>
    </font>
    <font>
      <i/>
      <u val="singleAccounting"/>
      <sz val="10"/>
      <name val="Arial"/>
      <family val="2"/>
    </font>
  </fonts>
  <fills count="6">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theme="0"/>
        <bgColor indexed="64"/>
      </patternFill>
    </fill>
    <fill>
      <patternFill patternType="solid">
        <fgColor rgb="FF92D050"/>
        <bgColor indexed="64"/>
      </patternFill>
    </fill>
  </fills>
  <borders count="22">
    <border>
      <left/>
      <right/>
      <top/>
      <bottom/>
      <diagonal/>
    </border>
    <border>
      <left/>
      <right/>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s>
  <cellStyleXfs count="1">
    <xf numFmtId="0" fontId="0" fillId="0" borderId="0"/>
  </cellStyleXfs>
  <cellXfs count="139">
    <xf numFmtId="0" fontId="0" fillId="0" borderId="0" xfId="0"/>
    <xf numFmtId="0" fontId="0" fillId="0" borderId="1" xfId="0" applyBorder="1"/>
    <xf numFmtId="20" fontId="0" fillId="0" borderId="0" xfId="0" applyNumberFormat="1"/>
    <xf numFmtId="1" fontId="0" fillId="0" borderId="0" xfId="0" applyNumberFormat="1"/>
    <xf numFmtId="0" fontId="0" fillId="0" borderId="0" xfId="0" applyAlignment="1">
      <alignment horizontal="center"/>
    </xf>
    <xf numFmtId="165" fontId="0" fillId="0" borderId="0" xfId="0" applyNumberFormat="1"/>
    <xf numFmtId="0" fontId="2" fillId="0" borderId="0" xfId="0" applyFont="1"/>
    <xf numFmtId="165" fontId="1" fillId="0" borderId="0" xfId="0" applyNumberFormat="1" applyFont="1"/>
    <xf numFmtId="165" fontId="2" fillId="0" borderId="0" xfId="0" applyNumberFormat="1" applyFont="1"/>
    <xf numFmtId="0" fontId="0" fillId="0" borderId="3" xfId="0" applyBorder="1"/>
    <xf numFmtId="0" fontId="0" fillId="0" borderId="3" xfId="0" applyBorder="1" applyAlignment="1">
      <alignment horizontal="center"/>
    </xf>
    <xf numFmtId="0" fontId="0" fillId="0" borderId="3" xfId="0" applyBorder="1" applyAlignment="1">
      <alignment wrapText="1"/>
    </xf>
    <xf numFmtId="0" fontId="3" fillId="0" borderId="0" xfId="0" applyFont="1"/>
    <xf numFmtId="22" fontId="3" fillId="0" borderId="0" xfId="0" applyNumberFormat="1" applyFont="1"/>
    <xf numFmtId="0" fontId="5" fillId="0" borderId="0" xfId="0" applyFont="1"/>
    <xf numFmtId="20" fontId="0" fillId="0" borderId="4" xfId="0" applyNumberFormat="1" applyBorder="1"/>
    <xf numFmtId="0" fontId="4" fillId="0" borderId="0" xfId="0" applyFont="1"/>
    <xf numFmtId="0" fontId="6" fillId="0" borderId="0" xfId="0" applyFont="1"/>
    <xf numFmtId="0" fontId="7" fillId="0" borderId="0" xfId="0" applyFont="1"/>
    <xf numFmtId="0" fontId="5" fillId="0" borderId="5" xfId="0" applyFont="1" applyBorder="1"/>
    <xf numFmtId="0" fontId="0" fillId="0" borderId="6" xfId="0" applyBorder="1"/>
    <xf numFmtId="0" fontId="7" fillId="0" borderId="6" xfId="0" applyFont="1" applyBorder="1"/>
    <xf numFmtId="0" fontId="0" fillId="0" borderId="7" xfId="0" applyBorder="1"/>
    <xf numFmtId="0" fontId="0" fillId="0" borderId="8" xfId="0" applyBorder="1"/>
    <xf numFmtId="0" fontId="0" fillId="0" borderId="9" xfId="0" applyBorder="1"/>
    <xf numFmtId="0" fontId="4" fillId="0" borderId="8" xfId="0" applyFont="1" applyBorder="1"/>
    <xf numFmtId="0" fontId="0" fillId="0" borderId="10" xfId="0" applyBorder="1"/>
    <xf numFmtId="0" fontId="0" fillId="0" borderId="11" xfId="0" applyBorder="1"/>
    <xf numFmtId="0" fontId="0" fillId="0" borderId="1" xfId="0" applyBorder="1" applyAlignment="1">
      <alignment wrapText="1"/>
    </xf>
    <xf numFmtId="0" fontId="0" fillId="0" borderId="12" xfId="0" applyBorder="1" applyAlignment="1">
      <alignment horizontal="center"/>
    </xf>
    <xf numFmtId="0" fontId="0" fillId="0" borderId="10" xfId="0" applyBorder="1" applyAlignment="1">
      <alignment horizontal="center"/>
    </xf>
    <xf numFmtId="20" fontId="0" fillId="0" borderId="4" xfId="0" applyNumberFormat="1" applyBorder="1" applyAlignment="1">
      <alignment horizontal="center"/>
    </xf>
    <xf numFmtId="1" fontId="0" fillId="0" borderId="3" xfId="0" applyNumberFormat="1" applyBorder="1"/>
    <xf numFmtId="0" fontId="7" fillId="0" borderId="3" xfId="0" applyFont="1" applyBorder="1"/>
    <xf numFmtId="1" fontId="0" fillId="0" borderId="4" xfId="0" applyNumberFormat="1" applyBorder="1"/>
    <xf numFmtId="2" fontId="0" fillId="0" borderId="0" xfId="0" applyNumberFormat="1"/>
    <xf numFmtId="2" fontId="0" fillId="0" borderId="15" xfId="0" applyNumberFormat="1" applyBorder="1"/>
    <xf numFmtId="0" fontId="4" fillId="0" borderId="3" xfId="0" applyFont="1" applyBorder="1"/>
    <xf numFmtId="0" fontId="0" fillId="0" borderId="15" xfId="0" applyBorder="1"/>
    <xf numFmtId="0" fontId="0" fillId="0" borderId="15" xfId="0" applyBorder="1" applyAlignment="1">
      <alignment horizontal="right"/>
    </xf>
    <xf numFmtId="0" fontId="5" fillId="0" borderId="3" xfId="0" applyFont="1" applyBorder="1" applyAlignment="1">
      <alignment wrapText="1"/>
    </xf>
    <xf numFmtId="0" fontId="8" fillId="0" borderId="0" xfId="0" applyFont="1"/>
    <xf numFmtId="165" fontId="2" fillId="0" borderId="0" xfId="0" applyNumberFormat="1" applyFont="1" applyAlignment="1">
      <alignment horizontal="center" wrapText="1"/>
    </xf>
    <xf numFmtId="165" fontId="1" fillId="0" borderId="0" xfId="0" applyNumberFormat="1" applyFont="1" applyAlignment="1">
      <alignment horizontal="center" wrapText="1"/>
    </xf>
    <xf numFmtId="165" fontId="2" fillId="0" borderId="0" xfId="0" applyNumberFormat="1" applyFont="1" applyAlignment="1">
      <alignment horizontal="center"/>
    </xf>
    <xf numFmtId="0" fontId="0" fillId="2" borderId="0" xfId="0" applyFill="1" applyAlignment="1">
      <alignment horizontal="center"/>
    </xf>
    <xf numFmtId="165" fontId="2" fillId="0" borderId="0" xfId="0" applyNumberFormat="1" applyFont="1" applyAlignment="1">
      <alignment horizontal="right"/>
    </xf>
    <xf numFmtId="164" fontId="2" fillId="0" borderId="0" xfId="0" applyNumberFormat="1" applyFont="1"/>
    <xf numFmtId="0" fontId="9" fillId="0" borderId="16" xfId="0" applyFont="1" applyBorder="1"/>
    <xf numFmtId="0" fontId="10" fillId="0" borderId="17" xfId="0" applyFont="1" applyBorder="1" applyAlignment="1">
      <alignment wrapText="1"/>
    </xf>
    <xf numFmtId="0" fontId="10" fillId="0" borderId="0" xfId="0" applyFont="1" applyAlignment="1">
      <alignment wrapText="1"/>
    </xf>
    <xf numFmtId="0" fontId="11" fillId="0" borderId="0" xfId="0" applyFont="1" applyAlignment="1">
      <alignment wrapText="1"/>
    </xf>
    <xf numFmtId="0" fontId="10" fillId="0" borderId="0" xfId="0" applyFont="1" applyAlignment="1">
      <alignment horizontal="center" wrapText="1"/>
    </xf>
    <xf numFmtId="0" fontId="10" fillId="0" borderId="16" xfId="0" applyFont="1" applyBorder="1"/>
    <xf numFmtId="9" fontId="10" fillId="0" borderId="0" xfId="0" applyNumberFormat="1" applyFont="1" applyAlignment="1">
      <alignment horizontal="center" wrapText="1"/>
    </xf>
    <xf numFmtId="165" fontId="10" fillId="0" borderId="0" xfId="0" applyNumberFormat="1" applyFont="1" applyAlignment="1">
      <alignment horizontal="center"/>
    </xf>
    <xf numFmtId="0" fontId="10" fillId="0" borderId="17" xfId="0" applyFont="1" applyBorder="1" applyAlignment="1">
      <alignment vertical="top" wrapText="1"/>
    </xf>
    <xf numFmtId="0" fontId="10" fillId="0" borderId="0" xfId="0" applyFont="1" applyAlignment="1">
      <alignment vertical="top" wrapText="1"/>
    </xf>
    <xf numFmtId="165" fontId="10" fillId="0" borderId="0" xfId="0" applyNumberFormat="1" applyFont="1" applyAlignment="1">
      <alignment horizontal="center" vertical="top" wrapText="1"/>
    </xf>
    <xf numFmtId="166" fontId="10" fillId="0" borderId="0" xfId="0" applyNumberFormat="1" applyFont="1" applyAlignment="1">
      <alignment horizontal="center" vertical="top" wrapText="1"/>
    </xf>
    <xf numFmtId="165" fontId="10" fillId="0" borderId="0" xfId="0" applyNumberFormat="1" applyFont="1" applyAlignment="1">
      <alignment vertical="top"/>
    </xf>
    <xf numFmtId="165" fontId="9" fillId="0" borderId="0" xfId="0" applyNumberFormat="1" applyFont="1" applyAlignment="1">
      <alignment horizontal="center" vertical="top" wrapText="1"/>
    </xf>
    <xf numFmtId="0" fontId="12" fillId="0" borderId="15" xfId="0" applyFont="1" applyBorder="1"/>
    <xf numFmtId="0" fontId="10" fillId="0" borderId="15" xfId="0" applyFont="1" applyBorder="1" applyAlignment="1">
      <alignment vertical="top" wrapText="1"/>
    </xf>
    <xf numFmtId="165" fontId="10" fillId="0" borderId="0" xfId="0" applyNumberFormat="1" applyFont="1" applyAlignment="1">
      <alignment horizontal="center" vertical="top"/>
    </xf>
    <xf numFmtId="165" fontId="10" fillId="0" borderId="0" xfId="0" applyNumberFormat="1" applyFont="1" applyAlignment="1">
      <alignment vertical="top" wrapText="1"/>
    </xf>
    <xf numFmtId="165" fontId="10" fillId="0" borderId="0" xfId="0" applyNumberFormat="1" applyFont="1"/>
    <xf numFmtId="0" fontId="10" fillId="0" borderId="15" xfId="0" applyFont="1" applyBorder="1"/>
    <xf numFmtId="0" fontId="10" fillId="0" borderId="0" xfId="0" applyFont="1"/>
    <xf numFmtId="41" fontId="9" fillId="0" borderId="0" xfId="0" applyNumberFormat="1" applyFont="1"/>
    <xf numFmtId="0" fontId="12" fillId="0" borderId="0" xfId="0" applyFont="1"/>
    <xf numFmtId="165" fontId="10" fillId="0" borderId="4" xfId="0" applyNumberFormat="1" applyFont="1" applyBorder="1" applyAlignment="1">
      <alignment horizontal="center"/>
    </xf>
    <xf numFmtId="0" fontId="11" fillId="0" borderId="0" xfId="0" applyFont="1" applyAlignment="1">
      <alignment horizontal="center" wrapText="1"/>
    </xf>
    <xf numFmtId="0" fontId="9" fillId="0" borderId="0" xfId="0" applyFont="1" applyAlignment="1">
      <alignment horizontal="center" wrapText="1"/>
    </xf>
    <xf numFmtId="0" fontId="13" fillId="0" borderId="0" xfId="0" applyFont="1"/>
    <xf numFmtId="0" fontId="14" fillId="0" borderId="0" xfId="0" applyFont="1"/>
    <xf numFmtId="0" fontId="15" fillId="0" borderId="0" xfId="0" applyFont="1"/>
    <xf numFmtId="41" fontId="0" fillId="0" borderId="0" xfId="0" applyNumberFormat="1"/>
    <xf numFmtId="41" fontId="0" fillId="0" borderId="15" xfId="0" applyNumberFormat="1" applyBorder="1"/>
    <xf numFmtId="41" fontId="0" fillId="0" borderId="3" xfId="0" applyNumberFormat="1" applyBorder="1"/>
    <xf numFmtId="0" fontId="5" fillId="0" borderId="0" xfId="0" applyFont="1" applyAlignment="1">
      <alignment wrapText="1"/>
    </xf>
    <xf numFmtId="22" fontId="0" fillId="0" borderId="0" xfId="0" applyNumberFormat="1"/>
    <xf numFmtId="0" fontId="0" fillId="3" borderId="0" xfId="0" applyFill="1"/>
    <xf numFmtId="0" fontId="0" fillId="3" borderId="8" xfId="0" applyFill="1" applyBorder="1"/>
    <xf numFmtId="0" fontId="0" fillId="3" borderId="0" xfId="0" applyFill="1" applyAlignment="1">
      <alignment horizontal="center"/>
    </xf>
    <xf numFmtId="9" fontId="10" fillId="3" borderId="0" xfId="0" applyNumberFormat="1" applyFont="1" applyFill="1" applyAlignment="1">
      <alignment horizontal="center" wrapText="1"/>
    </xf>
    <xf numFmtId="9" fontId="10" fillId="3" borderId="0" xfId="0" applyNumberFormat="1" applyFont="1" applyFill="1" applyAlignment="1">
      <alignment horizontal="center"/>
    </xf>
    <xf numFmtId="0" fontId="10" fillId="3" borderId="0" xfId="0" applyFont="1" applyFill="1"/>
    <xf numFmtId="165" fontId="10" fillId="3" borderId="0" xfId="0" applyNumberFormat="1" applyFont="1" applyFill="1" applyAlignment="1">
      <alignment horizontal="center"/>
    </xf>
    <xf numFmtId="166" fontId="10" fillId="3" borderId="0" xfId="0" applyNumberFormat="1" applyFont="1" applyFill="1" applyAlignment="1">
      <alignment horizontal="center" vertical="top" wrapText="1"/>
    </xf>
    <xf numFmtId="41" fontId="10" fillId="3" borderId="18" xfId="0" applyNumberFormat="1" applyFont="1" applyFill="1" applyBorder="1"/>
    <xf numFmtId="41" fontId="10" fillId="3" borderId="19" xfId="0" applyNumberFormat="1" applyFont="1" applyFill="1" applyBorder="1"/>
    <xf numFmtId="41" fontId="10" fillId="3" borderId="20" xfId="0" applyNumberFormat="1" applyFont="1" applyFill="1" applyBorder="1"/>
    <xf numFmtId="2" fontId="10" fillId="0" borderId="0" xfId="0" applyNumberFormat="1" applyFont="1" applyAlignment="1">
      <alignment horizontal="center"/>
    </xf>
    <xf numFmtId="2" fontId="10" fillId="0" borderId="0" xfId="0" applyNumberFormat="1" applyFont="1" applyAlignment="1">
      <alignment wrapText="1"/>
    </xf>
    <xf numFmtId="10" fontId="10" fillId="0" borderId="0" xfId="0" applyNumberFormat="1" applyFont="1" applyAlignment="1">
      <alignment wrapText="1"/>
    </xf>
    <xf numFmtId="9" fontId="10" fillId="0" borderId="0" xfId="0" applyNumberFormat="1" applyFont="1" applyAlignment="1">
      <alignment horizontal="center"/>
    </xf>
    <xf numFmtId="165" fontId="8" fillId="0" borderId="0" xfId="0" applyNumberFormat="1" applyFont="1"/>
    <xf numFmtId="166" fontId="8" fillId="0" borderId="0" xfId="0" applyNumberFormat="1" applyFont="1"/>
    <xf numFmtId="0" fontId="9" fillId="0" borderId="0" xfId="0" applyFont="1"/>
    <xf numFmtId="9" fontId="10" fillId="2" borderId="0" xfId="0" applyNumberFormat="1" applyFont="1" applyFill="1" applyAlignment="1">
      <alignment horizontal="center" wrapText="1"/>
    </xf>
    <xf numFmtId="10" fontId="20" fillId="0" borderId="0" xfId="0" applyNumberFormat="1" applyFont="1"/>
    <xf numFmtId="41" fontId="10" fillId="0" borderId="4" xfId="0" applyNumberFormat="1" applyFont="1" applyBorder="1" applyAlignment="1">
      <alignment horizontal="center"/>
    </xf>
    <xf numFmtId="41" fontId="0" fillId="0" borderId="0" xfId="0" applyNumberFormat="1" applyAlignment="1">
      <alignment wrapText="1"/>
    </xf>
    <xf numFmtId="9" fontId="0" fillId="0" borderId="0" xfId="0" applyNumberFormat="1"/>
    <xf numFmtId="2" fontId="2" fillId="0" borderId="0" xfId="0" applyNumberFormat="1" applyFont="1"/>
    <xf numFmtId="0" fontId="21" fillId="0" borderId="0" xfId="0" applyFont="1"/>
    <xf numFmtId="0" fontId="1" fillId="0" borderId="14" xfId="0" applyFont="1" applyBorder="1" applyAlignment="1">
      <alignment horizontal="center"/>
    </xf>
    <xf numFmtId="0" fontId="1" fillId="0" borderId="2" xfId="0" applyFont="1" applyBorder="1" applyAlignment="1">
      <alignment horizontal="center"/>
    </xf>
    <xf numFmtId="0" fontId="1" fillId="0" borderId="7" xfId="0" applyFont="1" applyBorder="1" applyAlignment="1">
      <alignment horizontal="center"/>
    </xf>
    <xf numFmtId="0" fontId="1" fillId="0" borderId="2" xfId="0" applyFont="1" applyBorder="1" applyAlignment="1">
      <alignment horizontal="left"/>
    </xf>
    <xf numFmtId="0" fontId="1" fillId="0" borderId="13" xfId="0" applyFont="1" applyBorder="1" applyAlignment="1">
      <alignment horizontal="center"/>
    </xf>
    <xf numFmtId="0" fontId="1" fillId="0" borderId="11" xfId="0" applyFont="1" applyBorder="1" applyAlignment="1">
      <alignment horizontal="center"/>
    </xf>
    <xf numFmtId="0" fontId="1" fillId="0" borderId="0" xfId="0" applyFont="1"/>
    <xf numFmtId="0" fontId="1" fillId="0" borderId="4" xfId="0" applyFont="1" applyBorder="1" applyAlignment="1">
      <alignment horizontal="center"/>
    </xf>
    <xf numFmtId="0" fontId="1" fillId="0" borderId="3" xfId="0" applyFont="1" applyBorder="1" applyAlignment="1">
      <alignment wrapText="1"/>
    </xf>
    <xf numFmtId="0" fontId="1" fillId="0" borderId="0" xfId="0" applyFont="1" applyAlignment="1">
      <alignment horizontal="center" wrapText="1"/>
    </xf>
    <xf numFmtId="0" fontId="1" fillId="0" borderId="0" xfId="0" applyFont="1" applyAlignment="1">
      <alignment horizontal="center"/>
    </xf>
    <xf numFmtId="17" fontId="2" fillId="0" borderId="0" xfId="0" applyNumberFormat="1" applyFont="1"/>
    <xf numFmtId="166" fontId="1" fillId="0" borderId="0" xfId="0" applyNumberFormat="1" applyFont="1" applyAlignment="1">
      <alignment horizontal="center"/>
    </xf>
    <xf numFmtId="41" fontId="1" fillId="0" borderId="15" xfId="0" applyNumberFormat="1" applyFont="1" applyBorder="1"/>
    <xf numFmtId="41" fontId="1" fillId="0" borderId="0" xfId="0" applyNumberFormat="1" applyFont="1"/>
    <xf numFmtId="41" fontId="1" fillId="0" borderId="21" xfId="0" applyNumberFormat="1" applyFont="1" applyBorder="1"/>
    <xf numFmtId="41" fontId="1" fillId="0" borderId="4" xfId="0" applyNumberFormat="1" applyFont="1" applyBorder="1"/>
    <xf numFmtId="41" fontId="1" fillId="0" borderId="0" xfId="0" applyNumberFormat="1" applyFont="1" applyAlignment="1">
      <alignment horizontal="center"/>
    </xf>
    <xf numFmtId="44" fontId="1" fillId="0" borderId="0" xfId="0" applyNumberFormat="1" applyFont="1" applyAlignment="1">
      <alignment horizontal="center"/>
    </xf>
    <xf numFmtId="2" fontId="0" fillId="4" borderId="15" xfId="0" applyNumberFormat="1" applyFill="1" applyBorder="1"/>
    <xf numFmtId="20" fontId="0" fillId="0" borderId="0" xfId="0" applyNumberFormat="1" applyAlignment="1">
      <alignment horizontal="center"/>
    </xf>
    <xf numFmtId="167" fontId="0" fillId="0" borderId="0" xfId="0" applyNumberFormat="1"/>
    <xf numFmtId="0" fontId="1" fillId="0" borderId="0" xfId="0" applyFont="1" applyAlignment="1">
      <alignment horizontal="left"/>
    </xf>
    <xf numFmtId="2" fontId="0" fillId="0" borderId="3" xfId="0" applyNumberFormat="1" applyBorder="1"/>
    <xf numFmtId="166" fontId="1" fillId="0" borderId="0" xfId="0" applyNumberFormat="1" applyFont="1"/>
    <xf numFmtId="165" fontId="10" fillId="5" borderId="0" xfId="0" applyNumberFormat="1" applyFont="1" applyFill="1" applyAlignment="1">
      <alignment horizontal="center"/>
    </xf>
    <xf numFmtId="41" fontId="1" fillId="0" borderId="3" xfId="0" applyNumberFormat="1" applyFont="1" applyBorder="1"/>
    <xf numFmtId="41" fontId="15" fillId="0" borderId="0" xfId="0" applyNumberFormat="1" applyFont="1"/>
    <xf numFmtId="41" fontId="22" fillId="0" borderId="0" xfId="0" applyNumberFormat="1" applyFont="1"/>
    <xf numFmtId="22" fontId="0" fillId="0" borderId="0" xfId="0" applyNumberFormat="1" applyAlignment="1">
      <alignment horizontal="center"/>
    </xf>
    <xf numFmtId="41" fontId="0" fillId="0" borderId="3" xfId="0" applyNumberFormat="1" applyBorder="1" applyAlignment="1">
      <alignment horizontal="right"/>
    </xf>
    <xf numFmtId="41" fontId="0" fillId="0" borderId="0" xfId="0" applyNumberFormat="1" applyAlignment="1">
      <alignment horizontal="right"/>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9"/>
  <sheetViews>
    <sheetView zoomScaleNormal="100" workbookViewId="0">
      <selection activeCell="E16" sqref="E16"/>
    </sheetView>
  </sheetViews>
  <sheetFormatPr defaultColWidth="8.85546875" defaultRowHeight="12.95"/>
  <cols>
    <col min="1" max="1" width="5.42578125" customWidth="1"/>
    <col min="2" max="2" width="6.85546875" customWidth="1"/>
    <col min="3" max="3" width="5.42578125" customWidth="1"/>
    <col min="4" max="4" width="19" customWidth="1"/>
    <col min="5" max="5" width="11.140625" customWidth="1"/>
    <col min="6" max="6" width="19.85546875" customWidth="1"/>
    <col min="7" max="7" width="10.42578125" customWidth="1"/>
    <col min="12" max="12" width="20.28515625" customWidth="1"/>
  </cols>
  <sheetData>
    <row r="1" spans="1:14" ht="18">
      <c r="A1" s="75" t="s">
        <v>0</v>
      </c>
    </row>
    <row r="2" spans="1:14" ht="18">
      <c r="A2" t="s">
        <v>1</v>
      </c>
      <c r="C2" s="113" t="s">
        <v>2</v>
      </c>
      <c r="G2" s="75"/>
    </row>
    <row r="3" spans="1:14">
      <c r="A3" t="s">
        <v>3</v>
      </c>
      <c r="C3" s="113" t="s">
        <v>4</v>
      </c>
    </row>
    <row r="4" spans="1:14">
      <c r="D4" t="s">
        <v>5</v>
      </c>
    </row>
    <row r="5" spans="1:14" ht="14.1" thickBot="1"/>
    <row r="6" spans="1:14" ht="15.95">
      <c r="A6" s="19" t="s">
        <v>6</v>
      </c>
      <c r="B6" s="20"/>
      <c r="C6" s="20"/>
      <c r="D6" s="21" t="s">
        <v>7</v>
      </c>
      <c r="E6" s="20"/>
      <c r="F6" s="20"/>
      <c r="G6" s="20"/>
      <c r="H6" s="20"/>
      <c r="I6" s="20"/>
      <c r="J6" s="20"/>
      <c r="K6" s="20"/>
      <c r="L6" s="22"/>
    </row>
    <row r="7" spans="1:14">
      <c r="A7" s="23" t="s">
        <v>1</v>
      </c>
      <c r="C7" s="113" t="str">
        <f>Sheet1!$C$2</f>
        <v>Example Elementary School</v>
      </c>
      <c r="L7" s="24"/>
    </row>
    <row r="8" spans="1:14">
      <c r="A8" s="23" t="s">
        <v>3</v>
      </c>
      <c r="C8" s="113" t="str">
        <f>Sheet1!$C$3</f>
        <v>20XX - 20XX</v>
      </c>
      <c r="L8" s="24"/>
    </row>
    <row r="9" spans="1:14">
      <c r="A9" s="25" t="s">
        <v>8</v>
      </c>
      <c r="B9" s="16"/>
      <c r="E9" s="16" t="s">
        <v>9</v>
      </c>
      <c r="F9" s="16" t="s">
        <v>10</v>
      </c>
      <c r="H9" s="16"/>
      <c r="K9" s="16" t="s">
        <v>11</v>
      </c>
      <c r="L9" s="24"/>
    </row>
    <row r="10" spans="1:14">
      <c r="A10" s="83" t="s">
        <v>12</v>
      </c>
      <c r="B10" s="82"/>
      <c r="C10" s="82"/>
      <c r="D10" s="82"/>
      <c r="E10" s="84">
        <v>181</v>
      </c>
      <c r="F10" s="82" t="s">
        <v>13</v>
      </c>
      <c r="G10" s="82"/>
      <c r="H10" s="82"/>
      <c r="I10" s="82"/>
      <c r="J10" s="82"/>
      <c r="K10" t="s">
        <v>14</v>
      </c>
      <c r="L10" s="24"/>
    </row>
    <row r="11" spans="1:14">
      <c r="A11" s="83" t="s">
        <v>15</v>
      </c>
      <c r="B11" s="82"/>
      <c r="C11" s="82"/>
      <c r="D11" s="82"/>
      <c r="E11" s="84">
        <v>6</v>
      </c>
      <c r="F11" s="82" t="s">
        <v>16</v>
      </c>
      <c r="G11" s="82"/>
      <c r="H11" s="82"/>
      <c r="I11" s="82"/>
      <c r="J11" s="82"/>
      <c r="K11" t="s">
        <v>17</v>
      </c>
      <c r="L11" s="24"/>
    </row>
    <row r="12" spans="1:14">
      <c r="A12" s="83" t="s">
        <v>18</v>
      </c>
      <c r="B12" s="82"/>
      <c r="C12" s="82"/>
      <c r="D12" s="82"/>
      <c r="E12" s="84">
        <v>1</v>
      </c>
      <c r="F12" s="82" t="s">
        <v>19</v>
      </c>
      <c r="G12" s="82"/>
      <c r="H12" s="82"/>
      <c r="I12" s="82"/>
      <c r="J12" s="82"/>
      <c r="K12" t="s">
        <v>17</v>
      </c>
      <c r="L12" s="24"/>
      <c r="N12" t="s">
        <v>5</v>
      </c>
    </row>
    <row r="13" spans="1:14">
      <c r="A13" s="83" t="s">
        <v>20</v>
      </c>
      <c r="B13" s="82"/>
      <c r="C13" s="82"/>
      <c r="D13" s="82"/>
      <c r="E13" s="84">
        <v>10</v>
      </c>
      <c r="F13" s="82" t="s">
        <v>21</v>
      </c>
      <c r="G13" s="82"/>
      <c r="H13" s="82"/>
      <c r="I13" s="82"/>
      <c r="J13" s="82"/>
      <c r="K13" t="s">
        <v>17</v>
      </c>
      <c r="L13" s="24"/>
    </row>
    <row r="14" spans="1:14">
      <c r="A14" s="83" t="s">
        <v>22</v>
      </c>
      <c r="B14" s="82"/>
      <c r="C14" s="82"/>
      <c r="D14" s="82"/>
      <c r="E14" s="84">
        <v>2</v>
      </c>
      <c r="F14" s="82" t="s">
        <v>23</v>
      </c>
      <c r="G14" s="82"/>
      <c r="H14" s="82"/>
      <c r="I14" s="82"/>
      <c r="J14" s="82"/>
      <c r="K14" t="s">
        <v>17</v>
      </c>
      <c r="L14" s="24"/>
    </row>
    <row r="15" spans="1:14">
      <c r="A15" s="23"/>
      <c r="L15" s="24"/>
    </row>
    <row r="16" spans="1:14" ht="14.1" thickBot="1">
      <c r="A16" s="23"/>
      <c r="C16" s="113" t="s">
        <v>24</v>
      </c>
      <c r="E16" s="114">
        <f>SUM(E10:E15)</f>
        <v>200</v>
      </c>
      <c r="L16" s="24"/>
    </row>
    <row r="17" spans="1:12" ht="15" thickTop="1" thickBot="1">
      <c r="A17" s="26"/>
      <c r="B17" s="1"/>
      <c r="C17" s="1"/>
      <c r="D17" s="1"/>
      <c r="E17" s="1"/>
      <c r="F17" s="1"/>
      <c r="G17" s="1"/>
      <c r="H17" s="1"/>
      <c r="I17" s="1"/>
      <c r="J17" s="1"/>
      <c r="K17" s="1"/>
      <c r="L17" s="27"/>
    </row>
    <row r="19" spans="1:12">
      <c r="A19" t="s">
        <v>25</v>
      </c>
      <c r="E19" s="45">
        <f>E10</f>
        <v>181</v>
      </c>
    </row>
  </sheetData>
  <phoneticPr fontId="0" type="noConversion"/>
  <printOptions gridLines="1" gridLinesSet="0"/>
  <pageMargins left="0.5" right="0.5" top="1.5" bottom="1" header="0.5" footer="0.5"/>
  <pageSetup orientation="landscape" horizontalDpi="360" verticalDpi="300" r:id="rId1"/>
  <headerFooter alignWithMargins="0">
    <oddHeade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9"/>
  <sheetViews>
    <sheetView topLeftCell="A10" zoomScaleNormal="100" zoomScaleSheetLayoutView="75" workbookViewId="0">
      <selection activeCell="B24" sqref="B24"/>
    </sheetView>
  </sheetViews>
  <sheetFormatPr defaultColWidth="8.85546875" defaultRowHeight="12.95"/>
  <cols>
    <col min="6" max="6" width="9.42578125" customWidth="1"/>
    <col min="7" max="7" width="10.85546875" customWidth="1"/>
    <col min="8" max="8" width="11.7109375" bestFit="1" customWidth="1"/>
    <col min="9" max="9" width="10.85546875" customWidth="1"/>
    <col min="10" max="10" width="10.7109375" customWidth="1"/>
    <col min="11" max="11" width="11.42578125" customWidth="1"/>
    <col min="12" max="12" width="12.42578125" customWidth="1"/>
  </cols>
  <sheetData>
    <row r="1" spans="1:8" ht="17.25" customHeight="1">
      <c r="A1" s="14" t="s">
        <v>26</v>
      </c>
      <c r="B1" s="17"/>
      <c r="D1" s="18" t="s">
        <v>27</v>
      </c>
    </row>
    <row r="2" spans="1:8">
      <c r="A2" t="s">
        <v>1</v>
      </c>
      <c r="C2" s="113" t="str">
        <f>Sheet1!$C$2</f>
        <v>Example Elementary School</v>
      </c>
    </row>
    <row r="3" spans="1:8">
      <c r="A3" t="s">
        <v>3</v>
      </c>
      <c r="C3" s="113" t="str">
        <f>Sheet1!$C$3</f>
        <v>20XX - 20XX</v>
      </c>
    </row>
    <row r="4" spans="1:8" ht="17.100000000000001" thickBot="1">
      <c r="A4" s="18" t="s">
        <v>28</v>
      </c>
    </row>
    <row r="5" spans="1:8">
      <c r="A5" s="107" t="s">
        <v>29</v>
      </c>
      <c r="B5" s="108"/>
      <c r="C5" s="109"/>
      <c r="D5" s="110" t="s">
        <v>30</v>
      </c>
      <c r="E5" s="108"/>
      <c r="F5" s="108"/>
      <c r="G5" s="111"/>
    </row>
    <row r="6" spans="1:8" ht="25.5" customHeight="1" thickBot="1">
      <c r="A6" s="30" t="s">
        <v>31</v>
      </c>
      <c r="B6" s="29" t="s">
        <v>32</v>
      </c>
      <c r="C6" s="112" t="s">
        <v>33</v>
      </c>
      <c r="D6" s="1" t="s">
        <v>34</v>
      </c>
      <c r="E6" s="1" t="s">
        <v>35</v>
      </c>
      <c r="F6" s="28" t="s">
        <v>36</v>
      </c>
      <c r="G6" s="27" t="s">
        <v>37</v>
      </c>
    </row>
    <row r="7" spans="1:8">
      <c r="A7" s="127">
        <v>0.33333333333333331</v>
      </c>
      <c r="B7" s="127">
        <v>0.35416666666666669</v>
      </c>
      <c r="C7" s="127">
        <f t="shared" ref="C7:C15" si="0">B7-A7</f>
        <v>2.083333333333337E-2</v>
      </c>
      <c r="D7" s="3"/>
      <c r="E7" s="3"/>
      <c r="F7" s="3">
        <v>30</v>
      </c>
      <c r="G7" s="3"/>
    </row>
    <row r="8" spans="1:8">
      <c r="A8" s="127">
        <f t="shared" ref="A8:A15" si="1">B7</f>
        <v>0.35416666666666669</v>
      </c>
      <c r="B8" s="127">
        <v>0.36458333333333331</v>
      </c>
      <c r="C8" s="127">
        <f t="shared" si="0"/>
        <v>1.041666666666663E-2</v>
      </c>
      <c r="D8" s="3"/>
      <c r="E8" s="3">
        <v>15</v>
      </c>
      <c r="F8" s="3"/>
      <c r="G8" s="3"/>
    </row>
    <row r="9" spans="1:8">
      <c r="A9" s="127">
        <f t="shared" si="1"/>
        <v>0.36458333333333331</v>
      </c>
      <c r="B9" s="127">
        <v>0.4375</v>
      </c>
      <c r="C9" s="127">
        <f t="shared" si="0"/>
        <v>7.2916666666666685E-2</v>
      </c>
      <c r="D9" s="3">
        <v>105</v>
      </c>
      <c r="E9" s="3"/>
      <c r="F9" s="3"/>
      <c r="G9" s="3"/>
    </row>
    <row r="10" spans="1:8">
      <c r="A10" s="127">
        <f t="shared" si="1"/>
        <v>0.4375</v>
      </c>
      <c r="B10" s="127">
        <v>0.4513888888888889</v>
      </c>
      <c r="C10" s="127">
        <f t="shared" si="0"/>
        <v>1.3888888888888895E-2</v>
      </c>
      <c r="D10" s="3"/>
      <c r="E10" s="3"/>
      <c r="F10" s="3">
        <v>20</v>
      </c>
      <c r="G10" s="3"/>
    </row>
    <row r="11" spans="1:8">
      <c r="A11" s="127">
        <f t="shared" si="1"/>
        <v>0.4513888888888889</v>
      </c>
      <c r="B11" s="127">
        <v>0.51388888888888895</v>
      </c>
      <c r="C11" s="127">
        <f t="shared" si="0"/>
        <v>6.2500000000000056E-2</v>
      </c>
      <c r="D11" s="3">
        <v>90</v>
      </c>
      <c r="E11" s="3"/>
      <c r="F11" s="3"/>
      <c r="G11" s="3"/>
    </row>
    <row r="12" spans="1:8">
      <c r="A12" s="127">
        <f t="shared" si="1"/>
        <v>0.51388888888888895</v>
      </c>
      <c r="B12" s="127">
        <v>0.54861111111111105</v>
      </c>
      <c r="C12" s="127">
        <f t="shared" si="0"/>
        <v>3.4722222222222099E-2</v>
      </c>
      <c r="D12" s="3"/>
      <c r="E12" s="3"/>
      <c r="F12" s="3">
        <v>50</v>
      </c>
      <c r="G12" s="3"/>
    </row>
    <row r="13" spans="1:8">
      <c r="A13" s="127">
        <f t="shared" si="1"/>
        <v>0.54861111111111105</v>
      </c>
      <c r="B13" s="127">
        <v>0.61111111111111105</v>
      </c>
      <c r="C13" s="127">
        <f t="shared" si="0"/>
        <v>6.25E-2</v>
      </c>
      <c r="D13" s="3">
        <v>90</v>
      </c>
      <c r="E13" s="3"/>
      <c r="F13" s="3"/>
      <c r="G13" s="3"/>
    </row>
    <row r="14" spans="1:8">
      <c r="A14" s="127">
        <f t="shared" si="1"/>
        <v>0.61111111111111105</v>
      </c>
      <c r="B14" s="127">
        <v>0.61458333333333337</v>
      </c>
      <c r="C14" s="127">
        <f t="shared" si="0"/>
        <v>3.4722222222223209E-3</v>
      </c>
      <c r="D14" s="3"/>
      <c r="E14" s="3">
        <v>5</v>
      </c>
      <c r="F14" s="3"/>
      <c r="G14" s="3"/>
    </row>
    <row r="15" spans="1:8">
      <c r="A15" s="127">
        <f t="shared" si="1"/>
        <v>0.61458333333333337</v>
      </c>
      <c r="B15" s="127">
        <v>0.63194444444444442</v>
      </c>
      <c r="C15" s="127">
        <f t="shared" si="0"/>
        <v>1.7361111111111049E-2</v>
      </c>
      <c r="D15" s="3"/>
      <c r="E15" s="3"/>
      <c r="F15" s="3">
        <v>25</v>
      </c>
      <c r="G15" s="3"/>
    </row>
    <row r="16" spans="1:8">
      <c r="C16" s="2"/>
      <c r="D16" s="3"/>
      <c r="E16" s="3"/>
      <c r="F16" s="3"/>
      <c r="G16" s="3">
        <v>90</v>
      </c>
      <c r="H16" t="s">
        <v>38</v>
      </c>
    </row>
    <row r="17" spans="1:13" ht="14.1" thickBot="1">
      <c r="B17" s="15" t="s">
        <v>33</v>
      </c>
      <c r="C17" s="31">
        <f>SUM(C7:C16)</f>
        <v>0.2986111111111111</v>
      </c>
      <c r="D17" s="34">
        <f>SUM(D7:D15)</f>
        <v>285</v>
      </c>
      <c r="E17" s="34">
        <f>SUM(E7:E15)</f>
        <v>20</v>
      </c>
      <c r="F17" s="34">
        <f>SUM(F7:F15)</f>
        <v>125</v>
      </c>
      <c r="G17" s="34">
        <f>SUM(G7:G16)</f>
        <v>90</v>
      </c>
      <c r="H17" s="3">
        <f>SUM(D17:G17)</f>
        <v>520</v>
      </c>
    </row>
    <row r="18" spans="1:13" ht="14.1" thickTop="1">
      <c r="A18" t="s">
        <v>39</v>
      </c>
      <c r="D18" s="2">
        <f>Sheet2!$A$7</f>
        <v>0.33333333333333331</v>
      </c>
      <c r="E18" s="2" t="s">
        <v>40</v>
      </c>
      <c r="F18" s="2">
        <f>Sheet2!$B$15</f>
        <v>0.63194444444444442</v>
      </c>
      <c r="G18" s="2"/>
      <c r="H18" s="2">
        <f>F18-D18</f>
        <v>0.2986111111111111</v>
      </c>
      <c r="I18" t="s">
        <v>41</v>
      </c>
    </row>
    <row r="19" spans="1:13">
      <c r="A19" t="s">
        <v>42</v>
      </c>
      <c r="H19" s="128">
        <v>6.25E-2</v>
      </c>
      <c r="I19" t="s">
        <v>41</v>
      </c>
    </row>
    <row r="20" spans="1:13" ht="14.1" thickBot="1">
      <c r="A20" t="s">
        <v>43</v>
      </c>
      <c r="H20" s="15">
        <f>H18+H19</f>
        <v>0.3611111111111111</v>
      </c>
      <c r="I20" t="s">
        <v>41</v>
      </c>
    </row>
    <row r="21" spans="1:13" ht="14.1" thickTop="1">
      <c r="A21" t="s">
        <v>44</v>
      </c>
      <c r="D21">
        <f>Sheet1!$E$19</f>
        <v>181</v>
      </c>
      <c r="E21" s="4" t="s">
        <v>45</v>
      </c>
      <c r="F21" s="2">
        <f>H20</f>
        <v>0.3611111111111111</v>
      </c>
      <c r="G21" s="4" t="s">
        <v>46</v>
      </c>
      <c r="H21" s="5">
        <f>D21*F21*24</f>
        <v>1568.6666666666667</v>
      </c>
      <c r="I21" t="s">
        <v>47</v>
      </c>
    </row>
    <row r="22" spans="1:13" ht="4.5" customHeight="1"/>
    <row r="23" spans="1:13" ht="15.95">
      <c r="A23" s="33" t="s">
        <v>48</v>
      </c>
      <c r="B23" s="9"/>
      <c r="C23" s="9"/>
      <c r="D23" s="9"/>
      <c r="E23" s="10"/>
      <c r="F23" s="32"/>
      <c r="G23" s="9"/>
      <c r="H23" s="9"/>
      <c r="I23" s="9"/>
      <c r="J23" s="9"/>
      <c r="K23" s="9"/>
      <c r="L23" s="9"/>
    </row>
    <row r="24" spans="1:13" ht="56.1">
      <c r="A24" s="37" t="s">
        <v>49</v>
      </c>
      <c r="B24" s="9"/>
      <c r="C24" s="9"/>
      <c r="D24" s="9"/>
      <c r="E24" s="9" t="s">
        <v>50</v>
      </c>
      <c r="F24" s="10" t="s">
        <v>45</v>
      </c>
      <c r="G24" s="9" t="s">
        <v>51</v>
      </c>
      <c r="H24" s="10" t="s">
        <v>52</v>
      </c>
      <c r="I24" s="11" t="s">
        <v>53</v>
      </c>
      <c r="J24" s="40" t="s">
        <v>54</v>
      </c>
      <c r="K24" s="40" t="s">
        <v>55</v>
      </c>
      <c r="L24" s="115" t="s">
        <v>56</v>
      </c>
    </row>
    <row r="25" spans="1:13" ht="14.1">
      <c r="A25" t="s">
        <v>57</v>
      </c>
      <c r="E25" s="3">
        <f>E17</f>
        <v>20</v>
      </c>
      <c r="G25">
        <f>D21</f>
        <v>181</v>
      </c>
      <c r="J25">
        <f>E25*G25</f>
        <v>3620</v>
      </c>
      <c r="K25" s="35">
        <f>J25/60</f>
        <v>60.333333333333336</v>
      </c>
      <c r="L25" s="116" t="s">
        <v>58</v>
      </c>
    </row>
    <row r="26" spans="1:13">
      <c r="A26" t="s">
        <v>59</v>
      </c>
      <c r="E26" s="3">
        <f>F17</f>
        <v>125</v>
      </c>
      <c r="G26">
        <f>D21</f>
        <v>181</v>
      </c>
      <c r="J26">
        <f>E26*G26</f>
        <v>22625</v>
      </c>
      <c r="K26" s="35">
        <f>J26/60</f>
        <v>377.08333333333331</v>
      </c>
      <c r="L26" s="117" t="s">
        <v>60</v>
      </c>
    </row>
    <row r="27" spans="1:13">
      <c r="A27" t="s">
        <v>61</v>
      </c>
      <c r="E27" s="3">
        <f>D17</f>
        <v>285</v>
      </c>
      <c r="G27">
        <f>D21</f>
        <v>181</v>
      </c>
      <c r="J27">
        <f>E27*G27</f>
        <v>51585</v>
      </c>
      <c r="K27" s="35">
        <f>J27/60</f>
        <v>859.75</v>
      </c>
      <c r="L27" s="117"/>
    </row>
    <row r="28" spans="1:13">
      <c r="A28" t="s">
        <v>62</v>
      </c>
      <c r="G28">
        <v>38</v>
      </c>
      <c r="I28">
        <v>40</v>
      </c>
      <c r="J28">
        <f>G28*I28</f>
        <v>1520</v>
      </c>
      <c r="K28" s="35">
        <f>-J28/60</f>
        <v>-25.333333333333332</v>
      </c>
      <c r="L28" s="117" t="s">
        <v>63</v>
      </c>
    </row>
    <row r="29" spans="1:13">
      <c r="A29" t="s">
        <v>64</v>
      </c>
      <c r="K29" s="36">
        <f>K27+K28</f>
        <v>834.41666666666663</v>
      </c>
      <c r="L29" s="117" t="s">
        <v>65</v>
      </c>
    </row>
    <row r="30" spans="1:13">
      <c r="A30" t="s">
        <v>66</v>
      </c>
      <c r="E30">
        <v>90</v>
      </c>
      <c r="G30">
        <f>D21</f>
        <v>181</v>
      </c>
      <c r="K30" s="35">
        <f>E30*G30/60</f>
        <v>271.5</v>
      </c>
      <c r="L30" s="117" t="s">
        <v>67</v>
      </c>
    </row>
    <row r="31" spans="1:13">
      <c r="A31" s="38" t="s">
        <v>68</v>
      </c>
      <c r="B31" s="38"/>
      <c r="C31" s="38"/>
      <c r="D31" s="38"/>
      <c r="E31" s="38"/>
      <c r="F31" s="38"/>
      <c r="G31" s="39" t="s">
        <v>69</v>
      </c>
      <c r="H31" s="38"/>
      <c r="I31" s="38"/>
      <c r="J31" s="38"/>
      <c r="K31" s="126">
        <f>SUM(K25:K30)-K29-K28</f>
        <v>1568.6666666666667</v>
      </c>
      <c r="L31" s="129" t="s">
        <v>70</v>
      </c>
      <c r="M31" s="35"/>
    </row>
    <row r="32" spans="1:13">
      <c r="A32" s="16" t="s">
        <v>71</v>
      </c>
      <c r="K32" s="35"/>
      <c r="L32" s="117"/>
    </row>
    <row r="33" spans="1:12">
      <c r="A33" t="s">
        <v>72</v>
      </c>
      <c r="G33">
        <f>Sheet1!E11</f>
        <v>6</v>
      </c>
      <c r="I33">
        <f>7.5*60</f>
        <v>450</v>
      </c>
      <c r="K33" s="35">
        <f>G33*I33/60</f>
        <v>45</v>
      </c>
      <c r="L33" s="117" t="s">
        <v>73</v>
      </c>
    </row>
    <row r="34" spans="1:12">
      <c r="A34" t="s">
        <v>74</v>
      </c>
      <c r="G34">
        <f>Sheet1!E12</f>
        <v>1</v>
      </c>
      <c r="I34">
        <f>7.5*60</f>
        <v>450</v>
      </c>
      <c r="K34" s="35">
        <f>G34*I34/60</f>
        <v>7.5</v>
      </c>
      <c r="L34" s="117" t="s">
        <v>75</v>
      </c>
    </row>
    <row r="35" spans="1:12">
      <c r="A35" t="s">
        <v>76</v>
      </c>
      <c r="G35">
        <f>Sheet1!E13</f>
        <v>10</v>
      </c>
      <c r="I35">
        <f>7.5*60</f>
        <v>450</v>
      </c>
      <c r="K35" s="35">
        <f>G35*I35/60</f>
        <v>75</v>
      </c>
      <c r="L35" s="117" t="s">
        <v>77</v>
      </c>
    </row>
    <row r="36" spans="1:12">
      <c r="A36" t="s">
        <v>78</v>
      </c>
      <c r="G36">
        <f>Sheet1!E14</f>
        <v>2</v>
      </c>
      <c r="I36">
        <f>7.5*60</f>
        <v>450</v>
      </c>
      <c r="K36" s="35">
        <f>G36*I36/60</f>
        <v>15</v>
      </c>
      <c r="L36" s="117" t="s">
        <v>79</v>
      </c>
    </row>
    <row r="37" spans="1:12">
      <c r="A37" s="38" t="s">
        <v>80</v>
      </c>
      <c r="B37" s="38"/>
      <c r="C37" s="38"/>
      <c r="D37" s="38"/>
      <c r="E37" s="38"/>
      <c r="F37" s="38"/>
      <c r="G37" s="38">
        <f>SUM(G33:G36)</f>
        <v>19</v>
      </c>
      <c r="H37" s="38"/>
      <c r="I37" s="38"/>
      <c r="J37" s="38"/>
      <c r="K37" s="36">
        <f>SUM(K33:K36)</f>
        <v>142.5</v>
      </c>
      <c r="L37" s="113"/>
    </row>
    <row r="39" spans="1:12">
      <c r="K39" s="130">
        <f>K31+K37</f>
        <v>1711.1666666666667</v>
      </c>
      <c r="L39" s="129" t="s">
        <v>81</v>
      </c>
    </row>
  </sheetData>
  <phoneticPr fontId="0" type="noConversion"/>
  <printOptions gridLines="1" gridLinesSet="0"/>
  <pageMargins left="0.99803149599999996" right="0.24803149599999999" top="0.511811024" bottom="0.261811024" header="0.511811023622047" footer="0.511811023622047"/>
  <pageSetup scale="99" orientation="landscape" horizontalDpi="36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46"/>
  <sheetViews>
    <sheetView zoomScale="75" workbookViewId="0">
      <pane xSplit="3" ySplit="10" topLeftCell="D64" activePane="bottomRight" state="frozen"/>
      <selection pane="bottomRight" activeCell="E10" sqref="E10"/>
      <selection pane="bottomLeft" activeCell="A8" sqref="A8"/>
      <selection pane="topRight" activeCell="D1" sqref="D1"/>
    </sheetView>
  </sheetViews>
  <sheetFormatPr defaultColWidth="8.85546875" defaultRowHeight="12.95"/>
  <cols>
    <col min="1" max="1" width="11.7109375" customWidth="1"/>
    <col min="2" max="2" width="8.7109375" customWidth="1"/>
    <col min="3" max="3" width="5.42578125" customWidth="1"/>
    <col min="4" max="4" width="10.140625" customWidth="1"/>
    <col min="5" max="5" width="8.140625" customWidth="1"/>
    <col min="8" max="8" width="9.42578125" customWidth="1"/>
    <col min="9" max="9" width="9" customWidth="1"/>
    <col min="10" max="10" width="7.7109375" customWidth="1"/>
    <col min="11" max="11" width="8.140625" customWidth="1"/>
    <col min="12" max="12" width="11" customWidth="1"/>
    <col min="13" max="13" width="11.140625" customWidth="1"/>
    <col min="14" max="14" width="8" customWidth="1"/>
    <col min="15" max="15" width="8.7109375" customWidth="1"/>
    <col min="17" max="17" width="10.7109375" customWidth="1"/>
    <col min="18" max="18" width="10.85546875" customWidth="1"/>
    <col min="19" max="19" width="6.85546875" customWidth="1"/>
    <col min="20" max="20" width="10" customWidth="1"/>
    <col min="21" max="21" width="9.85546875" customWidth="1"/>
    <col min="22" max="22" width="11.85546875" customWidth="1"/>
    <col min="23" max="23" width="11.28515625" customWidth="1"/>
  </cols>
  <sheetData>
    <row r="1" spans="1:24" ht="18">
      <c r="A1" s="75" t="s">
        <v>82</v>
      </c>
      <c r="B1" s="6"/>
      <c r="C1" s="6"/>
      <c r="D1" s="6"/>
      <c r="E1" s="41" t="s">
        <v>83</v>
      </c>
      <c r="F1" s="74"/>
      <c r="G1" s="6"/>
      <c r="H1" s="6"/>
      <c r="I1" s="6"/>
      <c r="J1" s="6"/>
      <c r="K1" s="6"/>
      <c r="L1" s="6"/>
      <c r="M1" s="6"/>
      <c r="N1" s="6"/>
      <c r="O1" s="6"/>
      <c r="P1" s="6"/>
      <c r="Q1" s="6"/>
      <c r="R1" s="6"/>
      <c r="S1" s="6"/>
      <c r="T1" s="6"/>
      <c r="U1" s="118">
        <f ca="1">NOW()</f>
        <v>46092.450040277778</v>
      </c>
      <c r="V1" s="13"/>
      <c r="W1" s="6"/>
    </row>
    <row r="2" spans="1:24" ht="18">
      <c r="A2" s="75"/>
      <c r="B2" s="6"/>
      <c r="C2" s="6"/>
      <c r="D2" s="6"/>
      <c r="E2" s="41"/>
      <c r="F2" s="74"/>
      <c r="G2" s="6"/>
      <c r="H2" s="6"/>
      <c r="I2" s="6"/>
      <c r="J2" s="6"/>
      <c r="K2" s="6"/>
      <c r="L2" s="6"/>
      <c r="M2" s="6"/>
      <c r="N2" s="6"/>
      <c r="O2" s="6"/>
      <c r="P2" s="6"/>
      <c r="Q2" s="6"/>
      <c r="R2" s="6"/>
      <c r="S2" s="6"/>
      <c r="T2" s="6"/>
      <c r="U2" s="118"/>
      <c r="V2" s="13"/>
      <c r="W2" s="6"/>
    </row>
    <row r="3" spans="1:24" ht="18">
      <c r="A3" s="75"/>
      <c r="B3" s="6"/>
      <c r="C3" s="6"/>
      <c r="D3" s="6"/>
      <c r="E3" s="41"/>
      <c r="F3" s="74"/>
      <c r="G3" s="6"/>
      <c r="H3" s="6"/>
      <c r="I3" s="6"/>
      <c r="J3" s="6"/>
      <c r="K3" s="6"/>
      <c r="L3" s="6"/>
      <c r="M3" s="6"/>
      <c r="N3" s="6"/>
      <c r="O3" s="6"/>
      <c r="P3" s="6"/>
      <c r="Q3" s="6"/>
      <c r="R3" s="6"/>
      <c r="S3" s="6"/>
      <c r="T3" s="6"/>
      <c r="U3" s="118"/>
      <c r="V3" s="13"/>
      <c r="W3" s="6"/>
    </row>
    <row r="4" spans="1:24" ht="20.100000000000001">
      <c r="A4" s="75"/>
      <c r="B4" s="6"/>
      <c r="C4" s="6"/>
      <c r="D4" s="6"/>
      <c r="E4" s="41"/>
      <c r="F4" s="74"/>
      <c r="G4" s="106"/>
      <c r="H4" s="6"/>
      <c r="I4" s="6"/>
      <c r="J4" s="6"/>
      <c r="K4" s="6"/>
      <c r="L4" s="6"/>
      <c r="M4" s="6"/>
      <c r="N4" s="6"/>
      <c r="O4" s="6"/>
      <c r="P4" s="6"/>
      <c r="Q4" s="6"/>
      <c r="R4" s="6"/>
      <c r="S4" s="6"/>
      <c r="T4" s="6"/>
      <c r="U4" s="118"/>
      <c r="V4" s="13"/>
      <c r="W4" s="6"/>
    </row>
    <row r="5" spans="1:24" ht="14.1">
      <c r="A5" s="6"/>
      <c r="B5" s="68" t="s">
        <v>1</v>
      </c>
      <c r="C5" s="68" t="str">
        <f>Sheet1!$C$2</f>
        <v>Example Elementary School</v>
      </c>
      <c r="D5" s="6"/>
      <c r="E5" s="6"/>
      <c r="F5" s="6"/>
      <c r="G5" s="6"/>
      <c r="H5" s="6"/>
      <c r="I5" s="6"/>
      <c r="J5" s="6"/>
      <c r="K5" s="6"/>
      <c r="L5" s="6"/>
      <c r="M5" s="6"/>
      <c r="N5" s="6"/>
      <c r="O5" s="6"/>
      <c r="P5" s="6"/>
      <c r="Q5" s="6"/>
      <c r="R5" s="6"/>
      <c r="S5" s="6"/>
      <c r="T5" s="6"/>
      <c r="U5" s="6"/>
      <c r="V5" s="13"/>
      <c r="W5" s="6"/>
    </row>
    <row r="6" spans="1:24" ht="14.1">
      <c r="A6" s="6"/>
      <c r="B6" s="68" t="s">
        <v>3</v>
      </c>
      <c r="C6" s="68" t="str">
        <f>Sheet1!$C$3</f>
        <v>20XX - 20XX</v>
      </c>
      <c r="D6" s="6"/>
      <c r="E6" s="6"/>
      <c r="F6" s="6"/>
      <c r="G6" s="6"/>
      <c r="H6" s="6"/>
      <c r="I6" s="6"/>
      <c r="J6" s="6"/>
      <c r="K6" s="6"/>
      <c r="L6" s="6"/>
      <c r="M6" s="6"/>
      <c r="N6" s="6"/>
      <c r="O6" s="6"/>
      <c r="P6" s="6"/>
      <c r="Q6" s="6"/>
      <c r="R6" s="6"/>
      <c r="S6" s="6"/>
      <c r="T6" s="6"/>
      <c r="U6" s="6"/>
      <c r="V6" s="12"/>
      <c r="W6" s="6"/>
    </row>
    <row r="7" spans="1:24">
      <c r="A7" s="113" t="s">
        <v>84</v>
      </c>
      <c r="B7" s="113"/>
      <c r="C7" s="113"/>
      <c r="D7" s="117" t="s">
        <v>58</v>
      </c>
      <c r="E7" s="117" t="s">
        <v>63</v>
      </c>
      <c r="F7" s="117" t="s">
        <v>65</v>
      </c>
      <c r="G7" s="117"/>
      <c r="H7" s="117"/>
      <c r="I7" s="117" t="s">
        <v>73</v>
      </c>
      <c r="J7" s="117" t="s">
        <v>75</v>
      </c>
      <c r="K7" s="117" t="s">
        <v>77</v>
      </c>
      <c r="L7" s="117"/>
      <c r="M7" s="117"/>
      <c r="N7" s="117" t="s">
        <v>60</v>
      </c>
      <c r="O7" s="117" t="s">
        <v>67</v>
      </c>
      <c r="P7" s="113" t="s">
        <v>79</v>
      </c>
      <c r="Q7" s="6"/>
      <c r="R7" s="6"/>
      <c r="S7" s="6"/>
      <c r="T7" s="6"/>
      <c r="U7" s="6"/>
      <c r="V7" s="6"/>
      <c r="W7" s="6"/>
    </row>
    <row r="8" spans="1:24" ht="60">
      <c r="A8" s="48" t="s">
        <v>85</v>
      </c>
      <c r="B8" s="49"/>
      <c r="C8" s="50"/>
      <c r="D8" s="50" t="s">
        <v>86</v>
      </c>
      <c r="E8" s="50" t="s">
        <v>87</v>
      </c>
      <c r="F8" s="50" t="s">
        <v>88</v>
      </c>
      <c r="G8" s="50" t="s">
        <v>89</v>
      </c>
      <c r="H8" s="50" t="s">
        <v>90</v>
      </c>
      <c r="I8" s="50" t="s">
        <v>91</v>
      </c>
      <c r="J8" s="50" t="s">
        <v>74</v>
      </c>
      <c r="K8" s="50" t="s">
        <v>92</v>
      </c>
      <c r="L8" s="50" t="s">
        <v>93</v>
      </c>
      <c r="M8" s="50" t="s">
        <v>94</v>
      </c>
      <c r="N8" s="50" t="s">
        <v>36</v>
      </c>
      <c r="O8" s="50" t="s">
        <v>95</v>
      </c>
      <c r="P8" s="50" t="s">
        <v>96</v>
      </c>
      <c r="Q8" s="72" t="s">
        <v>97</v>
      </c>
      <c r="R8" s="72" t="s">
        <v>98</v>
      </c>
      <c r="S8" s="72" t="s">
        <v>99</v>
      </c>
      <c r="T8" s="52" t="s">
        <v>100</v>
      </c>
      <c r="U8" s="52" t="s">
        <v>101</v>
      </c>
      <c r="V8" s="6"/>
      <c r="W8" s="6"/>
    </row>
    <row r="9" spans="1:24" ht="30">
      <c r="A9" s="53"/>
      <c r="B9" s="49" t="s">
        <v>102</v>
      </c>
      <c r="C9" s="50"/>
      <c r="D9" s="100">
        <v>0.75</v>
      </c>
      <c r="E9" s="85">
        <v>1</v>
      </c>
      <c r="F9" s="85" t="s">
        <v>103</v>
      </c>
      <c r="G9" s="54" t="s">
        <v>104</v>
      </c>
      <c r="H9" s="54" t="s">
        <v>105</v>
      </c>
      <c r="I9" s="86">
        <v>0.5</v>
      </c>
      <c r="J9" s="86">
        <v>1</v>
      </c>
      <c r="K9" s="86">
        <v>0.3</v>
      </c>
      <c r="L9" s="50"/>
      <c r="M9" s="50"/>
      <c r="N9" s="95">
        <f>M37</f>
        <v>0.25154461883023754</v>
      </c>
      <c r="O9" s="95">
        <f>M37</f>
        <v>0.25154461883023754</v>
      </c>
      <c r="P9" s="95">
        <f>M37</f>
        <v>0.25154461883023754</v>
      </c>
      <c r="Q9" s="73"/>
      <c r="R9" s="73"/>
      <c r="S9" s="73"/>
      <c r="T9" s="54"/>
      <c r="U9" s="50"/>
      <c r="V9" s="6"/>
      <c r="W9" s="6"/>
    </row>
    <row r="10" spans="1:24" ht="15">
      <c r="A10" s="53"/>
      <c r="B10" s="49" t="s">
        <v>106</v>
      </c>
      <c r="C10" s="50"/>
      <c r="D10" s="58">
        <f>Sheet2!K25</f>
        <v>60.333333333333336</v>
      </c>
      <c r="E10" s="58">
        <f>-Sheet2!K28</f>
        <v>25.333333333333332</v>
      </c>
      <c r="F10" s="58">
        <f>Sheet2!K29</f>
        <v>834.41666666666663</v>
      </c>
      <c r="G10" s="52"/>
      <c r="H10" s="52"/>
      <c r="I10" s="93">
        <f>Sheet2!K33</f>
        <v>45</v>
      </c>
      <c r="J10" s="93">
        <f>Sheet2!K34</f>
        <v>7.5</v>
      </c>
      <c r="K10" s="93">
        <f>Sheet2!K35</f>
        <v>75</v>
      </c>
      <c r="L10" s="55"/>
      <c r="M10" s="55">
        <f>D10+E10+F10+I10+J10+K10</f>
        <v>1047.5833333333333</v>
      </c>
      <c r="N10" s="94">
        <f>Sheet2!K26</f>
        <v>377.08333333333331</v>
      </c>
      <c r="O10" s="94">
        <f>Sheet2!K30</f>
        <v>271.5</v>
      </c>
      <c r="P10" s="94">
        <f>Sheet2!K36</f>
        <v>15</v>
      </c>
      <c r="Q10" s="55"/>
      <c r="R10" s="55">
        <f>M10+N10+O10+P10</f>
        <v>1711.1666666666665</v>
      </c>
      <c r="S10" s="55"/>
      <c r="T10" s="52"/>
      <c r="U10" s="50"/>
      <c r="V10" s="6"/>
      <c r="W10" s="6"/>
    </row>
    <row r="11" spans="1:24" ht="12.75" customHeight="1">
      <c r="A11" s="53" t="s">
        <v>107</v>
      </c>
      <c r="B11" s="56" t="s">
        <v>108</v>
      </c>
      <c r="C11" s="57" t="s">
        <v>109</v>
      </c>
      <c r="D11" s="58"/>
      <c r="E11" s="58"/>
      <c r="F11" s="58"/>
      <c r="G11" s="59"/>
      <c r="H11" s="58"/>
      <c r="I11" s="60"/>
      <c r="J11" s="60"/>
      <c r="K11" s="60"/>
      <c r="L11" s="60"/>
      <c r="M11" s="60"/>
      <c r="N11" s="60"/>
      <c r="O11" s="60"/>
      <c r="P11" s="60"/>
      <c r="Q11" s="51"/>
      <c r="R11" s="51"/>
      <c r="S11" s="51"/>
      <c r="T11" s="58"/>
      <c r="U11" s="61"/>
      <c r="V11" s="42"/>
      <c r="W11" s="43"/>
      <c r="X11" s="5"/>
    </row>
    <row r="12" spans="1:24" ht="14.1">
      <c r="A12" s="62" t="s">
        <v>110</v>
      </c>
      <c r="B12" s="63"/>
      <c r="C12" s="57"/>
      <c r="D12" s="58"/>
      <c r="E12" s="58"/>
      <c r="F12" s="58"/>
      <c r="G12" s="59"/>
      <c r="H12" s="58"/>
      <c r="I12" s="60"/>
      <c r="J12" s="64"/>
      <c r="K12" s="64"/>
      <c r="L12" s="55"/>
      <c r="M12" s="55"/>
      <c r="N12" s="65"/>
      <c r="O12" s="65"/>
      <c r="P12" s="66"/>
      <c r="Q12" s="72"/>
      <c r="R12" s="72"/>
      <c r="S12" s="72"/>
      <c r="T12" s="58"/>
      <c r="U12" s="61"/>
      <c r="V12" s="42"/>
      <c r="W12" s="43"/>
      <c r="X12" s="5"/>
    </row>
    <row r="13" spans="1:24" ht="14.1">
      <c r="A13" s="67" t="s">
        <v>111</v>
      </c>
      <c r="B13" s="67" t="s">
        <v>112</v>
      </c>
      <c r="C13" s="87">
        <v>0.5</v>
      </c>
      <c r="D13" s="55">
        <f t="shared" ref="D13:D20" si="0">D$10*D$9*C13</f>
        <v>22.625</v>
      </c>
      <c r="E13" s="55">
        <f>E$10*E$9*$C13</f>
        <v>12.666666666666666</v>
      </c>
      <c r="F13" s="55">
        <f>$F$10*C13</f>
        <v>417.20833333333331</v>
      </c>
      <c r="G13" s="89">
        <v>0.12</v>
      </c>
      <c r="H13" s="58">
        <f>F13*G13</f>
        <v>50.064999999999998</v>
      </c>
      <c r="I13" s="55">
        <f>I$10*I$9</f>
        <v>22.5</v>
      </c>
      <c r="J13" s="55">
        <f t="shared" ref="J13:K20" si="1">J$10*J$9</f>
        <v>7.5</v>
      </c>
      <c r="K13" s="55">
        <f>K$10*K$9</f>
        <v>22.5</v>
      </c>
      <c r="L13" s="55">
        <f>D13+E13+H13+I13+J13+K13</f>
        <v>137.85666666666665</v>
      </c>
      <c r="M13" s="55">
        <f>$M$10*C13</f>
        <v>523.79166666666663</v>
      </c>
      <c r="N13" s="55">
        <f>N$10*N$9*$C13</f>
        <v>47.426641675284365</v>
      </c>
      <c r="O13" s="55">
        <f>O$10*O$9*$C13</f>
        <v>34.147182006204744</v>
      </c>
      <c r="P13" s="55">
        <f>P$10*P$9*$C13</f>
        <v>1.8865846412267815</v>
      </c>
      <c r="Q13" s="55">
        <f>L13+N13+O13+P13</f>
        <v>221.31707498938258</v>
      </c>
      <c r="R13" s="55">
        <f>M13+(N$10*C13)+(O$10*C13)+(P$10*C13)</f>
        <v>855.58333333333326</v>
      </c>
      <c r="S13" s="96">
        <f>Q13/R13</f>
        <v>0.25867389693898812</v>
      </c>
      <c r="T13" s="90">
        <v>17500</v>
      </c>
      <c r="U13" s="69">
        <f>T13*S13</f>
        <v>4526.7931964322925</v>
      </c>
      <c r="V13" s="8"/>
      <c r="W13" s="47"/>
      <c r="X13" s="5"/>
    </row>
    <row r="14" spans="1:24" ht="14.1">
      <c r="A14" s="67" t="s">
        <v>113</v>
      </c>
      <c r="B14" s="67" t="s">
        <v>114</v>
      </c>
      <c r="C14" s="87">
        <v>1</v>
      </c>
      <c r="D14" s="55">
        <f t="shared" si="0"/>
        <v>45.25</v>
      </c>
      <c r="E14" s="55">
        <f t="shared" ref="E14:E20" si="2">E$10*E$9*$C14</f>
        <v>25.333333333333332</v>
      </c>
      <c r="F14" s="55">
        <f t="shared" ref="F14:F20" si="3">$F$10*C14</f>
        <v>834.41666666666663</v>
      </c>
      <c r="G14" s="89">
        <v>0.12</v>
      </c>
      <c r="H14" s="58">
        <f t="shared" ref="H14:H20" si="4">F14*G14</f>
        <v>100.13</v>
      </c>
      <c r="I14" s="55">
        <f t="shared" ref="I14:I20" si="5">I$10*I$9</f>
        <v>22.5</v>
      </c>
      <c r="J14" s="55">
        <f t="shared" si="1"/>
        <v>7.5</v>
      </c>
      <c r="K14" s="55">
        <f t="shared" si="1"/>
        <v>22.5</v>
      </c>
      <c r="L14" s="55">
        <f t="shared" ref="L14:L33" si="6">D14+E14+H14+I14+J14+K14</f>
        <v>223.21333333333331</v>
      </c>
      <c r="M14" s="55">
        <f>$M$10*C14</f>
        <v>1047.5833333333333</v>
      </c>
      <c r="N14" s="55">
        <f t="shared" ref="N14:P28" si="7">N$10*N$9*$C14</f>
        <v>94.853283350568731</v>
      </c>
      <c r="O14" s="55">
        <f t="shared" si="7"/>
        <v>68.294364012409488</v>
      </c>
      <c r="P14" s="55">
        <f>P$10*P$9*$C14</f>
        <v>3.773169282453563</v>
      </c>
      <c r="Q14" s="55">
        <f t="shared" ref="Q14:Q33" si="8">L14+N14+O14+P14</f>
        <v>390.13414997876515</v>
      </c>
      <c r="R14" s="55">
        <f t="shared" ref="R14:R33" si="9">M14+(N$10*C14)+(O$10*C14)+(P$10*C14)</f>
        <v>1711.1666666666665</v>
      </c>
      <c r="S14" s="96">
        <f t="shared" ref="S14:S33" si="10">Q14/R14</f>
        <v>0.22799307488775603</v>
      </c>
      <c r="T14" s="91">
        <v>41000</v>
      </c>
      <c r="U14" s="69">
        <f t="shared" ref="U14:U33" si="11">T14*S14</f>
        <v>9347.7160703979971</v>
      </c>
      <c r="V14" s="8"/>
      <c r="W14" s="8"/>
      <c r="X14" s="5"/>
    </row>
    <row r="15" spans="1:24" ht="14.1">
      <c r="A15" s="67" t="s">
        <v>115</v>
      </c>
      <c r="B15" s="67" t="s">
        <v>116</v>
      </c>
      <c r="C15" s="87">
        <v>1</v>
      </c>
      <c r="D15" s="55">
        <f t="shared" si="0"/>
        <v>45.25</v>
      </c>
      <c r="E15" s="55">
        <f t="shared" si="2"/>
        <v>25.333333333333332</v>
      </c>
      <c r="F15" s="55">
        <f t="shared" si="3"/>
        <v>834.41666666666663</v>
      </c>
      <c r="G15" s="89">
        <v>0.12</v>
      </c>
      <c r="H15" s="58">
        <f t="shared" si="4"/>
        <v>100.13</v>
      </c>
      <c r="I15" s="55">
        <f t="shared" si="5"/>
        <v>22.5</v>
      </c>
      <c r="J15" s="55">
        <f t="shared" si="1"/>
        <v>7.5</v>
      </c>
      <c r="K15" s="55">
        <f t="shared" si="1"/>
        <v>22.5</v>
      </c>
      <c r="L15" s="55">
        <f t="shared" si="6"/>
        <v>223.21333333333331</v>
      </c>
      <c r="M15" s="55">
        <f t="shared" ref="M15:M33" si="12">$M$10*C15</f>
        <v>1047.5833333333333</v>
      </c>
      <c r="N15" s="55">
        <f t="shared" si="7"/>
        <v>94.853283350568731</v>
      </c>
      <c r="O15" s="55">
        <f t="shared" si="7"/>
        <v>68.294364012409488</v>
      </c>
      <c r="P15" s="55">
        <f t="shared" si="7"/>
        <v>3.773169282453563</v>
      </c>
      <c r="Q15" s="55">
        <f t="shared" si="8"/>
        <v>390.13414997876515</v>
      </c>
      <c r="R15" s="55">
        <f t="shared" si="9"/>
        <v>1711.1666666666665</v>
      </c>
      <c r="S15" s="96">
        <f t="shared" si="10"/>
        <v>0.22799307488775603</v>
      </c>
      <c r="T15" s="91">
        <v>37500</v>
      </c>
      <c r="U15" s="69">
        <f t="shared" si="11"/>
        <v>8549.7403082908513</v>
      </c>
      <c r="V15" s="8"/>
      <c r="W15" s="8"/>
      <c r="X15" s="5"/>
    </row>
    <row r="16" spans="1:24" ht="14.1">
      <c r="A16" s="67" t="s">
        <v>117</v>
      </c>
      <c r="B16" s="67" t="s">
        <v>118</v>
      </c>
      <c r="C16" s="87">
        <v>1</v>
      </c>
      <c r="D16" s="55">
        <f t="shared" si="0"/>
        <v>45.25</v>
      </c>
      <c r="E16" s="55">
        <f t="shared" si="2"/>
        <v>25.333333333333332</v>
      </c>
      <c r="F16" s="55">
        <f t="shared" si="3"/>
        <v>834.41666666666663</v>
      </c>
      <c r="G16" s="89">
        <v>0.12</v>
      </c>
      <c r="H16" s="58">
        <f t="shared" si="4"/>
        <v>100.13</v>
      </c>
      <c r="I16" s="55">
        <f t="shared" si="5"/>
        <v>22.5</v>
      </c>
      <c r="J16" s="55">
        <f t="shared" si="1"/>
        <v>7.5</v>
      </c>
      <c r="K16" s="55">
        <f t="shared" si="1"/>
        <v>22.5</v>
      </c>
      <c r="L16" s="55">
        <f t="shared" si="6"/>
        <v>223.21333333333331</v>
      </c>
      <c r="M16" s="55">
        <f t="shared" si="12"/>
        <v>1047.5833333333333</v>
      </c>
      <c r="N16" s="55">
        <f t="shared" si="7"/>
        <v>94.853283350568731</v>
      </c>
      <c r="O16" s="55">
        <f t="shared" si="7"/>
        <v>68.294364012409488</v>
      </c>
      <c r="P16" s="55">
        <f t="shared" si="7"/>
        <v>3.773169282453563</v>
      </c>
      <c r="Q16" s="55">
        <f t="shared" si="8"/>
        <v>390.13414997876515</v>
      </c>
      <c r="R16" s="55">
        <f t="shared" si="9"/>
        <v>1711.1666666666665</v>
      </c>
      <c r="S16" s="96">
        <f t="shared" si="10"/>
        <v>0.22799307488775603</v>
      </c>
      <c r="T16" s="91">
        <v>40000</v>
      </c>
      <c r="U16" s="69">
        <f t="shared" si="11"/>
        <v>9119.7229955102412</v>
      </c>
      <c r="V16" s="8"/>
      <c r="W16" s="8"/>
      <c r="X16" s="5"/>
    </row>
    <row r="17" spans="1:24" ht="14.1">
      <c r="A17" s="67" t="s">
        <v>119</v>
      </c>
      <c r="B17" s="67" t="s">
        <v>120</v>
      </c>
      <c r="C17" s="87">
        <v>1</v>
      </c>
      <c r="D17" s="55">
        <f t="shared" si="0"/>
        <v>45.25</v>
      </c>
      <c r="E17" s="55">
        <f t="shared" si="2"/>
        <v>25.333333333333332</v>
      </c>
      <c r="F17" s="55">
        <f t="shared" si="3"/>
        <v>834.41666666666663</v>
      </c>
      <c r="G17" s="89">
        <v>0.12</v>
      </c>
      <c r="H17" s="58">
        <f t="shared" si="4"/>
        <v>100.13</v>
      </c>
      <c r="I17" s="55">
        <f t="shared" si="5"/>
        <v>22.5</v>
      </c>
      <c r="J17" s="55">
        <f t="shared" si="1"/>
        <v>7.5</v>
      </c>
      <c r="K17" s="55">
        <f t="shared" si="1"/>
        <v>22.5</v>
      </c>
      <c r="L17" s="55">
        <f t="shared" si="6"/>
        <v>223.21333333333331</v>
      </c>
      <c r="M17" s="55">
        <f t="shared" si="12"/>
        <v>1047.5833333333333</v>
      </c>
      <c r="N17" s="55">
        <f t="shared" si="7"/>
        <v>94.853283350568731</v>
      </c>
      <c r="O17" s="55">
        <f t="shared" si="7"/>
        <v>68.294364012409488</v>
      </c>
      <c r="P17" s="55">
        <f t="shared" si="7"/>
        <v>3.773169282453563</v>
      </c>
      <c r="Q17" s="55">
        <f t="shared" si="8"/>
        <v>390.13414997876515</v>
      </c>
      <c r="R17" s="55">
        <f t="shared" si="9"/>
        <v>1711.1666666666665</v>
      </c>
      <c r="S17" s="96">
        <f t="shared" si="10"/>
        <v>0.22799307488775603</v>
      </c>
      <c r="T17" s="91">
        <v>41250</v>
      </c>
      <c r="U17" s="69">
        <f t="shared" si="11"/>
        <v>9404.7143391199352</v>
      </c>
      <c r="V17" s="8"/>
      <c r="W17" s="8"/>
      <c r="X17" s="5"/>
    </row>
    <row r="18" spans="1:24" ht="14.1">
      <c r="A18" s="67" t="s">
        <v>121</v>
      </c>
      <c r="B18" s="67" t="s">
        <v>122</v>
      </c>
      <c r="C18" s="87">
        <v>1</v>
      </c>
      <c r="D18" s="55">
        <f t="shared" si="0"/>
        <v>45.25</v>
      </c>
      <c r="E18" s="55">
        <f t="shared" si="2"/>
        <v>25.333333333333332</v>
      </c>
      <c r="F18" s="55">
        <f t="shared" si="3"/>
        <v>834.41666666666663</v>
      </c>
      <c r="G18" s="89">
        <v>0.12</v>
      </c>
      <c r="H18" s="58">
        <f t="shared" si="4"/>
        <v>100.13</v>
      </c>
      <c r="I18" s="55">
        <f t="shared" si="5"/>
        <v>22.5</v>
      </c>
      <c r="J18" s="55">
        <f t="shared" si="1"/>
        <v>7.5</v>
      </c>
      <c r="K18" s="55">
        <f t="shared" si="1"/>
        <v>22.5</v>
      </c>
      <c r="L18" s="55">
        <f t="shared" si="6"/>
        <v>223.21333333333331</v>
      </c>
      <c r="M18" s="55">
        <f t="shared" si="12"/>
        <v>1047.5833333333333</v>
      </c>
      <c r="N18" s="55">
        <f t="shared" si="7"/>
        <v>94.853283350568731</v>
      </c>
      <c r="O18" s="55">
        <f t="shared" si="7"/>
        <v>68.294364012409488</v>
      </c>
      <c r="P18" s="55">
        <f t="shared" si="7"/>
        <v>3.773169282453563</v>
      </c>
      <c r="Q18" s="55">
        <f t="shared" si="8"/>
        <v>390.13414997876515</v>
      </c>
      <c r="R18" s="55">
        <f t="shared" si="9"/>
        <v>1711.1666666666665</v>
      </c>
      <c r="S18" s="96">
        <f t="shared" si="10"/>
        <v>0.22799307488775603</v>
      </c>
      <c r="T18" s="91">
        <v>40500</v>
      </c>
      <c r="U18" s="69">
        <f t="shared" si="11"/>
        <v>9233.7195329541191</v>
      </c>
      <c r="V18" s="8"/>
      <c r="W18" s="8"/>
      <c r="X18" s="5"/>
    </row>
    <row r="19" spans="1:24" ht="14.1">
      <c r="A19" s="67" t="s">
        <v>123</v>
      </c>
      <c r="B19" s="67" t="s">
        <v>124</v>
      </c>
      <c r="C19" s="87">
        <v>1</v>
      </c>
      <c r="D19" s="55">
        <f t="shared" si="0"/>
        <v>45.25</v>
      </c>
      <c r="E19" s="55">
        <f t="shared" si="2"/>
        <v>25.333333333333332</v>
      </c>
      <c r="F19" s="55">
        <f t="shared" si="3"/>
        <v>834.41666666666663</v>
      </c>
      <c r="G19" s="89">
        <v>0.12</v>
      </c>
      <c r="H19" s="58">
        <f t="shared" si="4"/>
        <v>100.13</v>
      </c>
      <c r="I19" s="55">
        <f t="shared" si="5"/>
        <v>22.5</v>
      </c>
      <c r="J19" s="55">
        <f t="shared" si="1"/>
        <v>7.5</v>
      </c>
      <c r="K19" s="55">
        <f t="shared" si="1"/>
        <v>22.5</v>
      </c>
      <c r="L19" s="55">
        <f t="shared" si="6"/>
        <v>223.21333333333331</v>
      </c>
      <c r="M19" s="55">
        <f t="shared" si="12"/>
        <v>1047.5833333333333</v>
      </c>
      <c r="N19" s="55">
        <f t="shared" si="7"/>
        <v>94.853283350568731</v>
      </c>
      <c r="O19" s="55">
        <f t="shared" si="7"/>
        <v>68.294364012409488</v>
      </c>
      <c r="P19" s="55">
        <f t="shared" si="7"/>
        <v>3.773169282453563</v>
      </c>
      <c r="Q19" s="55">
        <f t="shared" si="8"/>
        <v>390.13414997876515</v>
      </c>
      <c r="R19" s="55">
        <f t="shared" si="9"/>
        <v>1711.1666666666665</v>
      </c>
      <c r="S19" s="96">
        <f t="shared" si="10"/>
        <v>0.22799307488775603</v>
      </c>
      <c r="T19" s="91">
        <v>38000</v>
      </c>
      <c r="U19" s="69">
        <f t="shared" si="11"/>
        <v>8663.7368457347293</v>
      </c>
      <c r="V19" s="8"/>
      <c r="W19" s="8"/>
      <c r="X19" s="5"/>
    </row>
    <row r="20" spans="1:24" ht="14.1">
      <c r="A20" s="67" t="s">
        <v>125</v>
      </c>
      <c r="B20" s="67" t="s">
        <v>126</v>
      </c>
      <c r="C20" s="87">
        <v>1</v>
      </c>
      <c r="D20" s="55">
        <f t="shared" si="0"/>
        <v>45.25</v>
      </c>
      <c r="E20" s="55">
        <f t="shared" si="2"/>
        <v>25.333333333333332</v>
      </c>
      <c r="F20" s="55">
        <f t="shared" si="3"/>
        <v>834.41666666666663</v>
      </c>
      <c r="G20" s="89">
        <v>0.12</v>
      </c>
      <c r="H20" s="58">
        <f t="shared" si="4"/>
        <v>100.13</v>
      </c>
      <c r="I20" s="55">
        <f t="shared" si="5"/>
        <v>22.5</v>
      </c>
      <c r="J20" s="55">
        <f t="shared" si="1"/>
        <v>7.5</v>
      </c>
      <c r="K20" s="55">
        <f t="shared" si="1"/>
        <v>22.5</v>
      </c>
      <c r="L20" s="55">
        <f t="shared" si="6"/>
        <v>223.21333333333331</v>
      </c>
      <c r="M20" s="55">
        <f t="shared" si="12"/>
        <v>1047.5833333333333</v>
      </c>
      <c r="N20" s="55">
        <f t="shared" si="7"/>
        <v>94.853283350568731</v>
      </c>
      <c r="O20" s="55">
        <f t="shared" si="7"/>
        <v>68.294364012409488</v>
      </c>
      <c r="P20" s="55">
        <f t="shared" si="7"/>
        <v>3.773169282453563</v>
      </c>
      <c r="Q20" s="55">
        <f t="shared" si="8"/>
        <v>390.13414997876515</v>
      </c>
      <c r="R20" s="55">
        <f t="shared" si="9"/>
        <v>1711.1666666666665</v>
      </c>
      <c r="S20" s="96">
        <f t="shared" si="10"/>
        <v>0.22799307488775603</v>
      </c>
      <c r="T20" s="91">
        <v>36000</v>
      </c>
      <c r="U20" s="69">
        <f t="shared" si="11"/>
        <v>8207.7506959592174</v>
      </c>
      <c r="V20" s="8"/>
      <c r="W20" s="8"/>
      <c r="X20" s="5"/>
    </row>
    <row r="21" spans="1:24" ht="14.1">
      <c r="A21" s="62" t="s">
        <v>127</v>
      </c>
      <c r="B21" s="67"/>
      <c r="C21" s="87"/>
      <c r="D21" s="55"/>
      <c r="E21" s="55"/>
      <c r="F21" s="55"/>
      <c r="G21" s="89"/>
      <c r="H21" s="58"/>
      <c r="I21" s="55"/>
      <c r="J21" s="55"/>
      <c r="K21" s="55"/>
      <c r="L21" s="55"/>
      <c r="M21" s="55"/>
      <c r="N21" s="55"/>
      <c r="O21" s="55"/>
      <c r="P21" s="55"/>
      <c r="Q21" s="55"/>
      <c r="R21" s="55"/>
      <c r="S21" s="96"/>
      <c r="T21" s="91"/>
      <c r="U21" s="69"/>
      <c r="V21" s="8"/>
      <c r="W21" s="8"/>
      <c r="X21" s="5"/>
    </row>
    <row r="22" spans="1:24" ht="14.1">
      <c r="A22" s="67" t="s">
        <v>128</v>
      </c>
      <c r="B22" s="67" t="s">
        <v>129</v>
      </c>
      <c r="C22" s="87">
        <v>1</v>
      </c>
      <c r="D22" s="55">
        <f t="shared" ref="D22:D28" si="13">D$10*D$9*C22</f>
        <v>45.25</v>
      </c>
      <c r="E22" s="55">
        <f t="shared" ref="E22:E28" si="14">E$10*E$9*$C22</f>
        <v>25.333333333333332</v>
      </c>
      <c r="F22" s="55">
        <f t="shared" ref="F22:F28" si="15">$F$10*C22</f>
        <v>834.41666666666663</v>
      </c>
      <c r="G22" s="89">
        <v>0.13</v>
      </c>
      <c r="H22" s="58">
        <f t="shared" ref="H22:H28" si="16">F22*G22</f>
        <v>108.47416666666666</v>
      </c>
      <c r="I22" s="55">
        <f t="shared" ref="I22:K28" si="17">I$10*I$9</f>
        <v>22.5</v>
      </c>
      <c r="J22" s="55">
        <f t="shared" si="17"/>
        <v>7.5</v>
      </c>
      <c r="K22" s="55">
        <f t="shared" si="17"/>
        <v>22.5</v>
      </c>
      <c r="L22" s="55">
        <f t="shared" si="6"/>
        <v>231.5575</v>
      </c>
      <c r="M22" s="55">
        <f t="shared" si="12"/>
        <v>1047.5833333333333</v>
      </c>
      <c r="N22" s="55">
        <f t="shared" ref="N22:P28" si="18">N$10*N$9*$C22</f>
        <v>94.853283350568731</v>
      </c>
      <c r="O22" s="55">
        <f t="shared" si="7"/>
        <v>68.294364012409488</v>
      </c>
      <c r="P22" s="55">
        <f t="shared" si="18"/>
        <v>3.773169282453563</v>
      </c>
      <c r="Q22" s="55">
        <f t="shared" si="8"/>
        <v>398.47831664543179</v>
      </c>
      <c r="R22" s="55">
        <f t="shared" si="9"/>
        <v>1711.1666666666665</v>
      </c>
      <c r="S22" s="96">
        <f t="shared" si="10"/>
        <v>0.23286937760520024</v>
      </c>
      <c r="T22" s="91">
        <v>37750</v>
      </c>
      <c r="U22" s="69">
        <f t="shared" si="11"/>
        <v>8790.8190045963092</v>
      </c>
      <c r="V22" s="8"/>
      <c r="W22" s="8"/>
      <c r="X22" s="5"/>
    </row>
    <row r="23" spans="1:24" ht="14.1">
      <c r="A23" s="67" t="s">
        <v>130</v>
      </c>
      <c r="B23" s="67" t="s">
        <v>131</v>
      </c>
      <c r="C23" s="87">
        <v>1</v>
      </c>
      <c r="D23" s="55">
        <f t="shared" si="13"/>
        <v>45.25</v>
      </c>
      <c r="E23" s="55">
        <f t="shared" si="14"/>
        <v>25.333333333333332</v>
      </c>
      <c r="F23" s="55">
        <f t="shared" si="15"/>
        <v>834.41666666666663</v>
      </c>
      <c r="G23" s="89">
        <v>0.13</v>
      </c>
      <c r="H23" s="58">
        <f t="shared" si="16"/>
        <v>108.47416666666666</v>
      </c>
      <c r="I23" s="55">
        <f t="shared" si="17"/>
        <v>22.5</v>
      </c>
      <c r="J23" s="55">
        <f t="shared" si="17"/>
        <v>7.5</v>
      </c>
      <c r="K23" s="55">
        <f t="shared" si="17"/>
        <v>22.5</v>
      </c>
      <c r="L23" s="55">
        <f t="shared" si="6"/>
        <v>231.5575</v>
      </c>
      <c r="M23" s="55">
        <f t="shared" si="12"/>
        <v>1047.5833333333333</v>
      </c>
      <c r="N23" s="55">
        <f t="shared" si="18"/>
        <v>94.853283350568731</v>
      </c>
      <c r="O23" s="55">
        <f t="shared" si="7"/>
        <v>68.294364012409488</v>
      </c>
      <c r="P23" s="55">
        <f t="shared" si="18"/>
        <v>3.773169282453563</v>
      </c>
      <c r="Q23" s="55">
        <f t="shared" si="8"/>
        <v>398.47831664543179</v>
      </c>
      <c r="R23" s="55">
        <f t="shared" si="9"/>
        <v>1711.1666666666665</v>
      </c>
      <c r="S23" s="96">
        <f t="shared" si="10"/>
        <v>0.23286937760520024</v>
      </c>
      <c r="T23" s="91">
        <v>39750</v>
      </c>
      <c r="U23" s="69">
        <f t="shared" si="11"/>
        <v>9256.5577598067102</v>
      </c>
      <c r="V23" s="8"/>
      <c r="W23" s="8"/>
      <c r="X23" s="5"/>
    </row>
    <row r="24" spans="1:24" ht="14.1">
      <c r="A24" s="67" t="s">
        <v>132</v>
      </c>
      <c r="B24" s="67" t="s">
        <v>133</v>
      </c>
      <c r="C24" s="87">
        <v>1</v>
      </c>
      <c r="D24" s="55">
        <f t="shared" si="13"/>
        <v>45.25</v>
      </c>
      <c r="E24" s="55">
        <f t="shared" si="14"/>
        <v>25.333333333333332</v>
      </c>
      <c r="F24" s="55">
        <f t="shared" si="15"/>
        <v>834.41666666666663</v>
      </c>
      <c r="G24" s="89">
        <v>0.13</v>
      </c>
      <c r="H24" s="58">
        <f t="shared" si="16"/>
        <v>108.47416666666666</v>
      </c>
      <c r="I24" s="55">
        <f t="shared" si="17"/>
        <v>22.5</v>
      </c>
      <c r="J24" s="55">
        <f t="shared" si="17"/>
        <v>7.5</v>
      </c>
      <c r="K24" s="55">
        <f t="shared" si="17"/>
        <v>22.5</v>
      </c>
      <c r="L24" s="55">
        <f t="shared" si="6"/>
        <v>231.5575</v>
      </c>
      <c r="M24" s="55">
        <f t="shared" si="12"/>
        <v>1047.5833333333333</v>
      </c>
      <c r="N24" s="55">
        <f t="shared" si="18"/>
        <v>94.853283350568731</v>
      </c>
      <c r="O24" s="55">
        <f t="shared" si="7"/>
        <v>68.294364012409488</v>
      </c>
      <c r="P24" s="55">
        <f t="shared" si="18"/>
        <v>3.773169282453563</v>
      </c>
      <c r="Q24" s="55">
        <f t="shared" si="8"/>
        <v>398.47831664543179</v>
      </c>
      <c r="R24" s="55">
        <f t="shared" si="9"/>
        <v>1711.1666666666665</v>
      </c>
      <c r="S24" s="96">
        <f t="shared" si="10"/>
        <v>0.23286937760520024</v>
      </c>
      <c r="T24" s="91">
        <v>40250</v>
      </c>
      <c r="U24" s="69">
        <f t="shared" si="11"/>
        <v>9372.9924486093096</v>
      </c>
      <c r="V24" s="8"/>
      <c r="W24" s="8"/>
      <c r="X24" s="5"/>
    </row>
    <row r="25" spans="1:24" ht="14.1">
      <c r="A25" s="67" t="s">
        <v>134</v>
      </c>
      <c r="B25" s="67" t="s">
        <v>135</v>
      </c>
      <c r="C25" s="87">
        <v>1</v>
      </c>
      <c r="D25" s="55">
        <f t="shared" si="13"/>
        <v>45.25</v>
      </c>
      <c r="E25" s="55">
        <f t="shared" si="14"/>
        <v>25.333333333333332</v>
      </c>
      <c r="F25" s="55">
        <f t="shared" si="15"/>
        <v>834.41666666666663</v>
      </c>
      <c r="G25" s="89">
        <v>0.13</v>
      </c>
      <c r="H25" s="58">
        <f t="shared" si="16"/>
        <v>108.47416666666666</v>
      </c>
      <c r="I25" s="55">
        <f t="shared" si="17"/>
        <v>22.5</v>
      </c>
      <c r="J25" s="55">
        <f t="shared" si="17"/>
        <v>7.5</v>
      </c>
      <c r="K25" s="55">
        <f t="shared" si="17"/>
        <v>22.5</v>
      </c>
      <c r="L25" s="55">
        <f t="shared" si="6"/>
        <v>231.5575</v>
      </c>
      <c r="M25" s="55">
        <f t="shared" si="12"/>
        <v>1047.5833333333333</v>
      </c>
      <c r="N25" s="55">
        <f t="shared" si="18"/>
        <v>94.853283350568731</v>
      </c>
      <c r="O25" s="55">
        <f t="shared" si="7"/>
        <v>68.294364012409488</v>
      </c>
      <c r="P25" s="55">
        <f t="shared" si="18"/>
        <v>3.773169282453563</v>
      </c>
      <c r="Q25" s="55">
        <f t="shared" si="8"/>
        <v>398.47831664543179</v>
      </c>
      <c r="R25" s="55">
        <f t="shared" si="9"/>
        <v>1711.1666666666665</v>
      </c>
      <c r="S25" s="96">
        <f t="shared" si="10"/>
        <v>0.23286937760520024</v>
      </c>
      <c r="T25" s="91">
        <v>39750</v>
      </c>
      <c r="U25" s="69">
        <f t="shared" si="11"/>
        <v>9256.5577598067102</v>
      </c>
      <c r="V25" s="8"/>
      <c r="W25" s="8"/>
      <c r="X25" s="5"/>
    </row>
    <row r="26" spans="1:24" ht="14.1">
      <c r="A26" s="67" t="s">
        <v>136</v>
      </c>
      <c r="B26" s="67" t="s">
        <v>137</v>
      </c>
      <c r="C26" s="87">
        <v>1</v>
      </c>
      <c r="D26" s="55">
        <f t="shared" si="13"/>
        <v>45.25</v>
      </c>
      <c r="E26" s="55">
        <f t="shared" si="14"/>
        <v>25.333333333333332</v>
      </c>
      <c r="F26" s="55">
        <f t="shared" si="15"/>
        <v>834.41666666666663</v>
      </c>
      <c r="G26" s="89">
        <v>0.13</v>
      </c>
      <c r="H26" s="58">
        <f t="shared" si="16"/>
        <v>108.47416666666666</v>
      </c>
      <c r="I26" s="55">
        <f t="shared" si="17"/>
        <v>22.5</v>
      </c>
      <c r="J26" s="55">
        <f t="shared" si="17"/>
        <v>7.5</v>
      </c>
      <c r="K26" s="55">
        <f t="shared" si="17"/>
        <v>22.5</v>
      </c>
      <c r="L26" s="55">
        <f t="shared" si="6"/>
        <v>231.5575</v>
      </c>
      <c r="M26" s="55">
        <f t="shared" si="12"/>
        <v>1047.5833333333333</v>
      </c>
      <c r="N26" s="55">
        <f t="shared" si="18"/>
        <v>94.853283350568731</v>
      </c>
      <c r="O26" s="55">
        <f t="shared" si="7"/>
        <v>68.294364012409488</v>
      </c>
      <c r="P26" s="55">
        <f t="shared" si="18"/>
        <v>3.773169282453563</v>
      </c>
      <c r="Q26" s="55">
        <f t="shared" si="8"/>
        <v>398.47831664543179</v>
      </c>
      <c r="R26" s="55">
        <f t="shared" si="9"/>
        <v>1711.1666666666665</v>
      </c>
      <c r="S26" s="96">
        <f t="shared" si="10"/>
        <v>0.23286937760520024</v>
      </c>
      <c r="T26" s="91">
        <v>39500</v>
      </c>
      <c r="U26" s="69">
        <f t="shared" si="11"/>
        <v>9198.3404154054097</v>
      </c>
      <c r="V26" s="8"/>
      <c r="W26" s="8"/>
      <c r="X26" s="5"/>
    </row>
    <row r="27" spans="1:24" ht="14.1">
      <c r="A27" s="67" t="s">
        <v>138</v>
      </c>
      <c r="B27" s="67" t="s">
        <v>139</v>
      </c>
      <c r="C27" s="87">
        <v>1</v>
      </c>
      <c r="D27" s="55">
        <f t="shared" si="13"/>
        <v>45.25</v>
      </c>
      <c r="E27" s="55">
        <f t="shared" si="14"/>
        <v>25.333333333333332</v>
      </c>
      <c r="F27" s="55">
        <f t="shared" si="15"/>
        <v>834.41666666666663</v>
      </c>
      <c r="G27" s="89">
        <v>0.13</v>
      </c>
      <c r="H27" s="58">
        <f t="shared" si="16"/>
        <v>108.47416666666666</v>
      </c>
      <c r="I27" s="55">
        <f t="shared" si="17"/>
        <v>22.5</v>
      </c>
      <c r="J27" s="55">
        <f t="shared" si="17"/>
        <v>7.5</v>
      </c>
      <c r="K27" s="55">
        <f t="shared" si="17"/>
        <v>22.5</v>
      </c>
      <c r="L27" s="55">
        <f t="shared" si="6"/>
        <v>231.5575</v>
      </c>
      <c r="M27" s="55">
        <f t="shared" si="12"/>
        <v>1047.5833333333333</v>
      </c>
      <c r="N27" s="55">
        <f t="shared" si="18"/>
        <v>94.853283350568731</v>
      </c>
      <c r="O27" s="55">
        <f t="shared" si="7"/>
        <v>68.294364012409488</v>
      </c>
      <c r="P27" s="55">
        <f t="shared" si="18"/>
        <v>3.773169282453563</v>
      </c>
      <c r="Q27" s="55">
        <f t="shared" si="8"/>
        <v>398.47831664543179</v>
      </c>
      <c r="R27" s="55">
        <f t="shared" si="9"/>
        <v>1711.1666666666665</v>
      </c>
      <c r="S27" s="96">
        <f t="shared" si="10"/>
        <v>0.23286937760520024</v>
      </c>
      <c r="T27" s="91">
        <v>35500</v>
      </c>
      <c r="U27" s="69">
        <f t="shared" si="11"/>
        <v>8266.8629049846077</v>
      </c>
      <c r="V27" s="8"/>
      <c r="W27" s="8"/>
      <c r="X27" s="5"/>
    </row>
    <row r="28" spans="1:24" ht="14.1">
      <c r="A28" s="67" t="s">
        <v>140</v>
      </c>
      <c r="B28" s="67" t="s">
        <v>141</v>
      </c>
      <c r="C28" s="87">
        <v>1</v>
      </c>
      <c r="D28" s="55">
        <f t="shared" si="13"/>
        <v>45.25</v>
      </c>
      <c r="E28" s="55">
        <f t="shared" si="14"/>
        <v>25.333333333333332</v>
      </c>
      <c r="F28" s="55">
        <f t="shared" si="15"/>
        <v>834.41666666666663</v>
      </c>
      <c r="G28" s="89">
        <v>0.13</v>
      </c>
      <c r="H28" s="58">
        <f t="shared" si="16"/>
        <v>108.47416666666666</v>
      </c>
      <c r="I28" s="55">
        <f t="shared" si="17"/>
        <v>22.5</v>
      </c>
      <c r="J28" s="55">
        <f t="shared" si="17"/>
        <v>7.5</v>
      </c>
      <c r="K28" s="55">
        <f t="shared" si="17"/>
        <v>22.5</v>
      </c>
      <c r="L28" s="55">
        <f t="shared" si="6"/>
        <v>231.5575</v>
      </c>
      <c r="M28" s="55">
        <f t="shared" si="12"/>
        <v>1047.5833333333333</v>
      </c>
      <c r="N28" s="55">
        <f t="shared" si="18"/>
        <v>94.853283350568731</v>
      </c>
      <c r="O28" s="55">
        <f t="shared" si="7"/>
        <v>68.294364012409488</v>
      </c>
      <c r="P28" s="55">
        <f t="shared" si="18"/>
        <v>3.773169282453563</v>
      </c>
      <c r="Q28" s="55">
        <f t="shared" si="8"/>
        <v>398.47831664543179</v>
      </c>
      <c r="R28" s="55">
        <f t="shared" si="9"/>
        <v>1711.1666666666665</v>
      </c>
      <c r="S28" s="96">
        <f t="shared" si="10"/>
        <v>0.23286937760520024</v>
      </c>
      <c r="T28" s="91">
        <v>37250</v>
      </c>
      <c r="U28" s="69">
        <f t="shared" si="11"/>
        <v>8674.3843157937081</v>
      </c>
      <c r="V28" s="8"/>
      <c r="W28" s="8"/>
      <c r="X28" s="5"/>
    </row>
    <row r="29" spans="1:24" ht="14.1">
      <c r="A29" s="70" t="s">
        <v>142</v>
      </c>
      <c r="B29" s="68"/>
      <c r="C29" s="87"/>
      <c r="D29" s="55"/>
      <c r="E29" s="55"/>
      <c r="F29" s="55"/>
      <c r="G29" s="89"/>
      <c r="H29" s="58"/>
      <c r="I29" s="55"/>
      <c r="J29" s="55"/>
      <c r="K29" s="55"/>
      <c r="L29" s="55"/>
      <c r="M29" s="55"/>
      <c r="N29" s="55"/>
      <c r="O29" s="55"/>
      <c r="P29" s="55"/>
      <c r="Q29" s="55"/>
      <c r="R29" s="55"/>
      <c r="S29" s="96"/>
      <c r="T29" s="91"/>
      <c r="U29" s="69"/>
      <c r="V29" s="8"/>
      <c r="W29" s="8"/>
      <c r="X29" s="5"/>
    </row>
    <row r="30" spans="1:24" ht="14.1">
      <c r="A30" s="68" t="s">
        <v>143</v>
      </c>
      <c r="B30" s="68" t="s">
        <v>137</v>
      </c>
      <c r="C30" s="87">
        <v>1</v>
      </c>
      <c r="D30" s="55">
        <f>D$10*D$9*C30</f>
        <v>45.25</v>
      </c>
      <c r="E30" s="55">
        <f>E$10*E$9*$C30</f>
        <v>25.333333333333332</v>
      </c>
      <c r="F30" s="55">
        <f>$F$10*C30</f>
        <v>834.41666666666663</v>
      </c>
      <c r="G30" s="89">
        <v>0.55000000000000004</v>
      </c>
      <c r="H30" s="58">
        <f>F30*G30</f>
        <v>458.92916666666667</v>
      </c>
      <c r="I30" s="55">
        <f t="shared" ref="I30:K33" si="19">I$10*I$9</f>
        <v>22.5</v>
      </c>
      <c r="J30" s="55">
        <f t="shared" si="19"/>
        <v>7.5</v>
      </c>
      <c r="K30" s="55">
        <f t="shared" si="19"/>
        <v>22.5</v>
      </c>
      <c r="L30" s="55">
        <f t="shared" si="6"/>
        <v>582.01250000000005</v>
      </c>
      <c r="M30" s="55">
        <f t="shared" si="12"/>
        <v>1047.5833333333333</v>
      </c>
      <c r="N30" s="132">
        <f>N$10*$G30*$C30</f>
        <v>207.39583333333334</v>
      </c>
      <c r="O30" s="132">
        <f>O$10*$G30*$C30</f>
        <v>149.32500000000002</v>
      </c>
      <c r="P30" s="132">
        <f>P$10*$G30*$C30</f>
        <v>8.25</v>
      </c>
      <c r="Q30" s="55">
        <f t="shared" si="8"/>
        <v>946.98333333333346</v>
      </c>
      <c r="R30" s="55">
        <f t="shared" si="9"/>
        <v>1711.1666666666665</v>
      </c>
      <c r="S30" s="96">
        <f t="shared" si="10"/>
        <v>0.55341385019966893</v>
      </c>
      <c r="T30" s="91">
        <v>50000</v>
      </c>
      <c r="U30" s="69">
        <f t="shared" si="11"/>
        <v>27670.692509983448</v>
      </c>
      <c r="V30" s="105"/>
      <c r="W30" s="8"/>
      <c r="X30" s="5"/>
    </row>
    <row r="31" spans="1:24" ht="14.1">
      <c r="A31" s="68" t="s">
        <v>144</v>
      </c>
      <c r="B31" s="68" t="s">
        <v>145</v>
      </c>
      <c r="C31" s="87">
        <v>1</v>
      </c>
      <c r="D31" s="55">
        <f>D$10*D$9*C31</f>
        <v>45.25</v>
      </c>
      <c r="E31" s="55">
        <f>E$10*E$9*$C31</f>
        <v>25.333333333333332</v>
      </c>
      <c r="F31" s="55">
        <f>$F$10*C31</f>
        <v>834.41666666666663</v>
      </c>
      <c r="G31" s="89">
        <v>0.4</v>
      </c>
      <c r="H31" s="58">
        <f>F31*G31</f>
        <v>333.76666666666665</v>
      </c>
      <c r="I31" s="55">
        <f t="shared" si="19"/>
        <v>22.5</v>
      </c>
      <c r="J31" s="55">
        <f t="shared" si="19"/>
        <v>7.5</v>
      </c>
      <c r="K31" s="55">
        <f t="shared" si="19"/>
        <v>22.5</v>
      </c>
      <c r="L31" s="55">
        <f t="shared" si="6"/>
        <v>456.84999999999997</v>
      </c>
      <c r="M31" s="55">
        <f t="shared" si="12"/>
        <v>1047.5833333333333</v>
      </c>
      <c r="N31" s="132">
        <f t="shared" ref="N31:P33" si="20">N$10*$G31*$C31</f>
        <v>150.83333333333334</v>
      </c>
      <c r="O31" s="132">
        <f t="shared" si="20"/>
        <v>108.60000000000001</v>
      </c>
      <c r="P31" s="132">
        <f t="shared" si="20"/>
        <v>6</v>
      </c>
      <c r="Q31" s="55">
        <f t="shared" si="8"/>
        <v>722.2833333333333</v>
      </c>
      <c r="R31" s="55">
        <f t="shared" si="9"/>
        <v>1711.1666666666665</v>
      </c>
      <c r="S31" s="96">
        <f t="shared" si="10"/>
        <v>0.42209993182039546</v>
      </c>
      <c r="T31" s="91">
        <v>40000</v>
      </c>
      <c r="U31" s="69">
        <f t="shared" si="11"/>
        <v>16883.997272815817</v>
      </c>
      <c r="V31" s="105"/>
      <c r="W31" s="8"/>
      <c r="X31" s="5"/>
    </row>
    <row r="32" spans="1:24" ht="14.1">
      <c r="A32" s="68" t="s">
        <v>146</v>
      </c>
      <c r="B32" s="68" t="s">
        <v>147</v>
      </c>
      <c r="C32" s="87">
        <v>0.6</v>
      </c>
      <c r="D32" s="88">
        <v>0</v>
      </c>
      <c r="E32" s="88">
        <v>25.3</v>
      </c>
      <c r="F32" s="55">
        <f>$F$10*C32</f>
        <v>500.65</v>
      </c>
      <c r="G32" s="89">
        <v>0.25</v>
      </c>
      <c r="H32" s="58">
        <f>F32*G32</f>
        <v>125.16249999999999</v>
      </c>
      <c r="I32" s="55">
        <f t="shared" si="19"/>
        <v>22.5</v>
      </c>
      <c r="J32" s="55">
        <f t="shared" si="19"/>
        <v>7.5</v>
      </c>
      <c r="K32" s="55">
        <f t="shared" si="19"/>
        <v>22.5</v>
      </c>
      <c r="L32" s="55">
        <f t="shared" si="6"/>
        <v>202.96250000000001</v>
      </c>
      <c r="M32" s="55">
        <f t="shared" si="12"/>
        <v>628.54999999999995</v>
      </c>
      <c r="N32" s="132">
        <f t="shared" si="20"/>
        <v>56.562499999999993</v>
      </c>
      <c r="O32" s="132">
        <f t="shared" si="20"/>
        <v>40.725000000000001</v>
      </c>
      <c r="P32" s="132">
        <f t="shared" si="20"/>
        <v>2.25</v>
      </c>
      <c r="Q32" s="55">
        <f t="shared" si="8"/>
        <v>302.5</v>
      </c>
      <c r="R32" s="55">
        <f t="shared" si="9"/>
        <v>1026.6999999999998</v>
      </c>
      <c r="S32" s="96">
        <f t="shared" si="10"/>
        <v>0.2946332911269115</v>
      </c>
      <c r="T32" s="91">
        <v>20000</v>
      </c>
      <c r="U32" s="69">
        <f t="shared" si="11"/>
        <v>5892.6658225382298</v>
      </c>
      <c r="V32" s="105"/>
      <c r="W32" s="8"/>
      <c r="X32" s="5"/>
    </row>
    <row r="33" spans="1:24" ht="14.1">
      <c r="A33" s="68" t="s">
        <v>148</v>
      </c>
      <c r="B33" s="68" t="s">
        <v>131</v>
      </c>
      <c r="C33" s="87">
        <v>1</v>
      </c>
      <c r="D33" s="55">
        <f>D$10*D$9*C33</f>
        <v>45.25</v>
      </c>
      <c r="E33" s="55">
        <f>E$10*E$9*$C33</f>
        <v>25.333333333333332</v>
      </c>
      <c r="F33" s="55">
        <f>$F$10*C33</f>
        <v>834.41666666666663</v>
      </c>
      <c r="G33" s="89">
        <v>0.1</v>
      </c>
      <c r="H33" s="58">
        <f>F33*G33</f>
        <v>83.441666666666663</v>
      </c>
      <c r="I33" s="55">
        <f t="shared" si="19"/>
        <v>22.5</v>
      </c>
      <c r="J33" s="55">
        <f t="shared" si="19"/>
        <v>7.5</v>
      </c>
      <c r="K33" s="55">
        <f t="shared" si="19"/>
        <v>22.5</v>
      </c>
      <c r="L33" s="55">
        <f t="shared" si="6"/>
        <v>206.52499999999998</v>
      </c>
      <c r="M33" s="55">
        <f t="shared" si="12"/>
        <v>1047.5833333333333</v>
      </c>
      <c r="N33" s="132">
        <f t="shared" si="20"/>
        <v>37.708333333333336</v>
      </c>
      <c r="O33" s="132">
        <f t="shared" si="20"/>
        <v>27.150000000000002</v>
      </c>
      <c r="P33" s="132">
        <f t="shared" si="20"/>
        <v>1.5</v>
      </c>
      <c r="Q33" s="55">
        <f t="shared" si="8"/>
        <v>272.88333333333333</v>
      </c>
      <c r="R33" s="55">
        <f t="shared" si="9"/>
        <v>1711.1666666666665</v>
      </c>
      <c r="S33" s="96">
        <f t="shared" si="10"/>
        <v>0.15947209506184865</v>
      </c>
      <c r="T33" s="92">
        <v>15000</v>
      </c>
      <c r="U33" s="69">
        <f t="shared" si="11"/>
        <v>2392.0814259277295</v>
      </c>
      <c r="V33" s="8"/>
      <c r="W33" s="8"/>
      <c r="X33" s="5"/>
    </row>
    <row r="34" spans="1:24" ht="15" thickBot="1">
      <c r="A34" s="68" t="s">
        <v>43</v>
      </c>
      <c r="B34" s="68"/>
      <c r="C34" s="71">
        <f>SUM(C13:C33)</f>
        <v>18.100000000000001</v>
      </c>
      <c r="D34" s="71">
        <f>SUM(D13:D33)</f>
        <v>791.875</v>
      </c>
      <c r="E34" s="71">
        <f>SUM(E13:E33)</f>
        <v>468.63333333333321</v>
      </c>
      <c r="F34" s="71"/>
      <c r="G34" s="71"/>
      <c r="H34" s="71">
        <f t="shared" ref="H34:U34" si="21">SUM(H13:H33)</f>
        <v>2511.5941666666663</v>
      </c>
      <c r="I34" s="71">
        <f t="shared" si="21"/>
        <v>427.5</v>
      </c>
      <c r="J34" s="71">
        <f t="shared" si="21"/>
        <v>142.5</v>
      </c>
      <c r="K34" s="71">
        <f t="shared" si="21"/>
        <v>427.5</v>
      </c>
      <c r="L34" s="71">
        <f t="shared" si="21"/>
        <v>4769.6024999999991</v>
      </c>
      <c r="M34" s="71">
        <f t="shared" si="21"/>
        <v>18961.258333333335</v>
      </c>
      <c r="N34" s="71">
        <f t="shared" si="21"/>
        <v>1827.8726085832463</v>
      </c>
      <c r="O34" s="71">
        <f t="shared" si="21"/>
        <v>1316.0682781799371</v>
      </c>
      <c r="P34" s="71">
        <f t="shared" si="21"/>
        <v>72.710954595576681</v>
      </c>
      <c r="Q34" s="71">
        <f t="shared" si="21"/>
        <v>7986.2543413587609</v>
      </c>
      <c r="R34" s="71">
        <f t="shared" si="21"/>
        <v>30972.116666666672</v>
      </c>
      <c r="S34" s="71"/>
      <c r="T34" s="102">
        <f t="shared" si="21"/>
        <v>686500</v>
      </c>
      <c r="U34" s="102">
        <f t="shared" si="21"/>
        <v>182709.84562466736</v>
      </c>
      <c r="V34" s="8"/>
      <c r="W34" s="8"/>
      <c r="X34" s="5"/>
    </row>
    <row r="35" spans="1:24" ht="14.1" thickTop="1">
      <c r="A35" s="6"/>
      <c r="B35" s="6"/>
      <c r="C35" s="44"/>
      <c r="D35" s="44"/>
      <c r="E35" s="44"/>
      <c r="F35" s="44"/>
      <c r="G35" s="44"/>
      <c r="H35" s="44"/>
      <c r="I35" s="44"/>
      <c r="J35" s="44"/>
      <c r="K35" s="44"/>
      <c r="L35" s="44"/>
      <c r="M35" s="44"/>
      <c r="N35" s="44"/>
      <c r="O35" s="44"/>
      <c r="P35" s="44"/>
      <c r="Q35" s="46"/>
      <c r="R35" s="46"/>
      <c r="S35" s="46"/>
      <c r="T35" s="8"/>
      <c r="U35" s="7"/>
      <c r="V35" s="8"/>
      <c r="W35" s="8"/>
      <c r="X35" s="5"/>
    </row>
    <row r="36" spans="1:24" ht="15.95">
      <c r="A36" s="14"/>
      <c r="B36" s="6"/>
      <c r="C36" s="6"/>
      <c r="D36" s="8"/>
      <c r="E36" s="8"/>
      <c r="F36" s="8"/>
      <c r="G36" s="8"/>
      <c r="H36" s="7"/>
      <c r="J36" s="8"/>
      <c r="K36" s="7"/>
      <c r="L36" s="119"/>
      <c r="M36" s="119"/>
      <c r="N36" s="8"/>
      <c r="O36" s="8"/>
      <c r="P36" s="8"/>
      <c r="R36" s="97" t="s">
        <v>149</v>
      </c>
      <c r="T36" s="97"/>
      <c r="U36" s="98">
        <f>U34/T34</f>
        <v>0.26614689821510173</v>
      </c>
      <c r="V36" s="8"/>
      <c r="W36" s="8"/>
      <c r="X36" s="5"/>
    </row>
    <row r="37" spans="1:24">
      <c r="A37" s="6"/>
      <c r="B37" s="6"/>
      <c r="C37" s="6"/>
      <c r="D37" s="8"/>
      <c r="E37" s="8"/>
      <c r="F37" s="8"/>
      <c r="I37" s="8" t="s">
        <v>150</v>
      </c>
      <c r="J37" s="8"/>
      <c r="K37" s="6"/>
      <c r="L37" s="6"/>
      <c r="M37" s="101">
        <f>L34/M34</f>
        <v>0.25154461883023754</v>
      </c>
    </row>
    <row r="38" spans="1:24">
      <c r="A38" s="6"/>
      <c r="B38" s="6"/>
      <c r="C38" s="6"/>
      <c r="D38" s="8"/>
      <c r="E38" s="8"/>
      <c r="F38" s="8"/>
    </row>
    <row r="39" spans="1:24">
      <c r="A39" s="6"/>
      <c r="B39" s="6"/>
      <c r="C39" s="6"/>
      <c r="D39" s="6"/>
      <c r="E39" s="7"/>
      <c r="F39" s="6"/>
      <c r="I39" t="s">
        <v>5</v>
      </c>
    </row>
    <row r="40" spans="1:24">
      <c r="A40" s="6"/>
      <c r="C40" s="6"/>
    </row>
    <row r="41" spans="1:24">
      <c r="C41" s="6"/>
    </row>
    <row r="42" spans="1:24">
      <c r="C42" s="6"/>
    </row>
    <row r="43" spans="1:24">
      <c r="C43" s="6"/>
    </row>
    <row r="44" spans="1:24">
      <c r="C44" s="6"/>
    </row>
    <row r="45" spans="1:24">
      <c r="C45" s="6"/>
    </row>
    <row r="46" spans="1:24">
      <c r="C46" s="6"/>
    </row>
  </sheetData>
  <phoneticPr fontId="0" type="noConversion"/>
  <printOptions gridLines="1" gridLinesSet="0"/>
  <pageMargins left="0" right="0" top="0.75" bottom="0.25" header="0" footer="0"/>
  <pageSetup scale="71" orientation="portrait" horizontalDpi="360" verticalDpi="300" r:id="rId1"/>
  <headerFooter alignWithMargins="0">
    <oddHeader>&amp;A</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69"/>
  <sheetViews>
    <sheetView tabSelected="1" topLeftCell="D47" zoomScaleNormal="100" workbookViewId="0">
      <selection activeCell="I17" sqref="I17"/>
    </sheetView>
  </sheetViews>
  <sheetFormatPr defaultColWidth="8.85546875" defaultRowHeight="12.95"/>
  <cols>
    <col min="1" max="1" width="31.42578125" customWidth="1"/>
    <col min="2" max="2" width="12.7109375" customWidth="1"/>
    <col min="3" max="3" width="7.28515625" customWidth="1"/>
    <col min="4" max="4" width="9.85546875" customWidth="1"/>
    <col min="5" max="5" width="11" customWidth="1"/>
    <col min="6" max="6" width="11.42578125" customWidth="1"/>
    <col min="7" max="7" width="15.28515625" customWidth="1"/>
    <col min="8" max="8" width="14" customWidth="1"/>
    <col min="9" max="9" width="22" customWidth="1"/>
    <col min="10" max="10" width="16.42578125" customWidth="1"/>
  </cols>
  <sheetData>
    <row r="1" spans="1:10" ht="18">
      <c r="A1" s="75" t="s">
        <v>151</v>
      </c>
      <c r="B1" s="6"/>
      <c r="C1" s="6"/>
      <c r="D1" s="75" t="s">
        <v>152</v>
      </c>
      <c r="E1" s="75"/>
      <c r="F1" s="74"/>
      <c r="G1" s="74"/>
      <c r="H1" s="74"/>
    </row>
    <row r="2" spans="1:10" ht="14.1">
      <c r="A2" s="6"/>
      <c r="B2" s="68" t="s">
        <v>1</v>
      </c>
      <c r="C2" s="6" t="str">
        <f>Sheet1!$C$2</f>
        <v>Example Elementary School</v>
      </c>
      <c r="D2" s="6"/>
      <c r="E2" s="6"/>
      <c r="F2" s="6"/>
      <c r="G2" s="136">
        <f ca="1">NOW()</f>
        <v>46092.450040277778</v>
      </c>
      <c r="H2" s="136"/>
      <c r="I2" s="81"/>
    </row>
    <row r="3" spans="1:10" ht="14.1">
      <c r="A3" s="6"/>
      <c r="B3" s="68" t="s">
        <v>3</v>
      </c>
      <c r="C3" s="6" t="s">
        <v>4</v>
      </c>
      <c r="D3" s="6"/>
      <c r="E3" s="6"/>
      <c r="F3" s="6"/>
      <c r="G3" s="6"/>
    </row>
    <row r="4" spans="1:10" ht="14.1">
      <c r="A4" s="6"/>
      <c r="B4" s="99" t="s">
        <v>153</v>
      </c>
      <c r="C4" s="6"/>
      <c r="D4" s="6"/>
      <c r="E4" s="6"/>
      <c r="F4" s="6"/>
      <c r="G4" s="6"/>
      <c r="H4" s="131">
        <f>Sheet3!U36</f>
        <v>0.26614689821510173</v>
      </c>
    </row>
    <row r="5" spans="1:10" ht="89.25" customHeight="1">
      <c r="A5" s="14" t="s">
        <v>154</v>
      </c>
      <c r="F5" s="80" t="s">
        <v>155</v>
      </c>
      <c r="G5" s="80" t="s">
        <v>156</v>
      </c>
      <c r="H5" s="80" t="s">
        <v>157</v>
      </c>
      <c r="I5" s="80" t="s">
        <v>158</v>
      </c>
      <c r="J5" s="80"/>
    </row>
    <row r="6" spans="1:10">
      <c r="A6" t="s">
        <v>159</v>
      </c>
      <c r="D6" s="77"/>
      <c r="E6" s="77"/>
      <c r="F6" s="77">
        <v>800000</v>
      </c>
      <c r="G6" s="77">
        <f t="shared" ref="G6:G35" si="0">F6*(1-G$64)</f>
        <v>762352.9411764706</v>
      </c>
      <c r="H6" s="77">
        <f>G6*H$4</f>
        <v>202897.87063927756</v>
      </c>
      <c r="I6" s="77">
        <f>G6-H6</f>
        <v>559455.07053719298</v>
      </c>
    </row>
    <row r="7" spans="1:10">
      <c r="A7" t="s">
        <v>160</v>
      </c>
      <c r="D7" s="77"/>
      <c r="E7" s="77"/>
      <c r="F7" s="77">
        <v>2500</v>
      </c>
      <c r="G7" s="77">
        <f t="shared" si="0"/>
        <v>2382.3529411764703</v>
      </c>
      <c r="H7" s="77">
        <f t="shared" ref="H7:H35" si="1">G7*H$4</f>
        <v>634.0558457477423</v>
      </c>
      <c r="I7" s="77">
        <f t="shared" ref="I7:I35" si="2">G7-H7</f>
        <v>1748.297095428728</v>
      </c>
    </row>
    <row r="8" spans="1:10">
      <c r="A8" t="s">
        <v>161</v>
      </c>
      <c r="D8" s="77"/>
      <c r="E8" s="77"/>
      <c r="F8" s="77">
        <v>5000</v>
      </c>
      <c r="G8" s="77">
        <f t="shared" si="0"/>
        <v>4764.7058823529405</v>
      </c>
      <c r="H8" s="77">
        <f t="shared" si="1"/>
        <v>1268.1116914954846</v>
      </c>
      <c r="I8" s="77">
        <f t="shared" si="2"/>
        <v>3496.5941908574559</v>
      </c>
    </row>
    <row r="9" spans="1:10">
      <c r="A9" s="6" t="s">
        <v>162</v>
      </c>
      <c r="D9" s="77"/>
      <c r="E9" s="77"/>
      <c r="F9" s="77">
        <v>1000</v>
      </c>
      <c r="G9" s="77">
        <f t="shared" si="0"/>
        <v>952.94117647058818</v>
      </c>
      <c r="H9" s="77">
        <f>G9</f>
        <v>952.94117647058818</v>
      </c>
      <c r="I9" s="77">
        <f t="shared" si="2"/>
        <v>0</v>
      </c>
    </row>
    <row r="10" spans="1:10">
      <c r="A10" t="s">
        <v>163</v>
      </c>
      <c r="D10" s="77"/>
      <c r="E10" s="77"/>
      <c r="F10" s="77">
        <v>24000</v>
      </c>
      <c r="G10" s="77">
        <f t="shared" si="0"/>
        <v>22870.588235294115</v>
      </c>
      <c r="H10" s="77">
        <f t="shared" si="1"/>
        <v>6086.9361191783264</v>
      </c>
      <c r="I10" s="77">
        <f t="shared" si="2"/>
        <v>16783.652116115787</v>
      </c>
    </row>
    <row r="11" spans="1:10">
      <c r="A11" t="s">
        <v>164</v>
      </c>
      <c r="D11" s="77"/>
      <c r="E11" s="77"/>
      <c r="F11" s="77">
        <v>40000</v>
      </c>
      <c r="G11" s="77">
        <f t="shared" si="0"/>
        <v>38117.647058823524</v>
      </c>
      <c r="H11" s="77"/>
      <c r="I11" s="77">
        <f t="shared" si="2"/>
        <v>38117.647058823524</v>
      </c>
    </row>
    <row r="12" spans="1:10">
      <c r="A12" t="s">
        <v>165</v>
      </c>
      <c r="D12" s="77"/>
      <c r="E12" s="77"/>
      <c r="F12" s="77">
        <v>16500</v>
      </c>
      <c r="G12" s="77">
        <f t="shared" si="0"/>
        <v>15723.529411764704</v>
      </c>
      <c r="H12" s="77"/>
      <c r="I12" s="77">
        <f t="shared" si="2"/>
        <v>15723.529411764704</v>
      </c>
      <c r="J12" s="77"/>
    </row>
    <row r="13" spans="1:10">
      <c r="A13" t="s">
        <v>166</v>
      </c>
      <c r="D13" s="77"/>
      <c r="E13" s="77"/>
      <c r="F13" s="77">
        <v>1500</v>
      </c>
      <c r="G13" s="77">
        <f t="shared" si="0"/>
        <v>1429.4117647058822</v>
      </c>
      <c r="H13" s="77">
        <f t="shared" si="1"/>
        <v>380.4335074486454</v>
      </c>
      <c r="I13" s="77">
        <f>G13-H13</f>
        <v>1048.9782572572367</v>
      </c>
      <c r="J13" s="77"/>
    </row>
    <row r="14" spans="1:10">
      <c r="A14" t="s">
        <v>167</v>
      </c>
      <c r="D14" s="77"/>
      <c r="E14" s="77"/>
      <c r="F14" s="77">
        <v>12000</v>
      </c>
      <c r="G14" s="77">
        <f t="shared" si="0"/>
        <v>11435.294117647058</v>
      </c>
      <c r="H14" s="77">
        <f t="shared" si="1"/>
        <v>3043.4680595891632</v>
      </c>
      <c r="I14" s="77">
        <f t="shared" si="2"/>
        <v>8391.8260580578935</v>
      </c>
    </row>
    <row r="15" spans="1:10">
      <c r="A15" t="s">
        <v>168</v>
      </c>
      <c r="D15" s="77"/>
      <c r="E15" s="77"/>
      <c r="F15" s="77">
        <v>55000</v>
      </c>
      <c r="G15" s="77">
        <f t="shared" si="0"/>
        <v>52411.76470588235</v>
      </c>
      <c r="H15" s="77"/>
      <c r="I15" s="77">
        <f t="shared" si="2"/>
        <v>52411.76470588235</v>
      </c>
    </row>
    <row r="16" spans="1:10">
      <c r="A16" t="s">
        <v>169</v>
      </c>
      <c r="D16" s="77"/>
      <c r="E16" s="77"/>
      <c r="F16" s="77">
        <v>18000</v>
      </c>
      <c r="G16" s="77">
        <f t="shared" si="0"/>
        <v>17152.941176470587</v>
      </c>
      <c r="H16" s="77">
        <f>G16</f>
        <v>17152.941176470587</v>
      </c>
      <c r="I16" s="77">
        <f t="shared" si="2"/>
        <v>0</v>
      </c>
    </row>
    <row r="17" spans="1:9">
      <c r="A17" t="s">
        <v>170</v>
      </c>
      <c r="D17" s="77"/>
      <c r="E17" s="77"/>
      <c r="F17" s="77">
        <v>2000</v>
      </c>
      <c r="G17" s="77">
        <f t="shared" si="0"/>
        <v>1905.8823529411764</v>
      </c>
      <c r="H17" s="77">
        <f t="shared" si="1"/>
        <v>507.24467659819385</v>
      </c>
      <c r="I17" s="77">
        <f>G17-H17</f>
        <v>1398.6376763429826</v>
      </c>
    </row>
    <row r="18" spans="1:9">
      <c r="A18" t="s">
        <v>171</v>
      </c>
      <c r="D18" s="77"/>
      <c r="E18" s="77"/>
      <c r="F18" s="77">
        <v>12400</v>
      </c>
      <c r="G18" s="77">
        <f t="shared" si="0"/>
        <v>11816.470588235294</v>
      </c>
      <c r="H18" s="77"/>
      <c r="I18" s="77">
        <f t="shared" si="2"/>
        <v>11816.470588235294</v>
      </c>
    </row>
    <row r="19" spans="1:9">
      <c r="A19" t="s">
        <v>172</v>
      </c>
      <c r="D19" s="77"/>
      <c r="E19" s="77"/>
      <c r="F19" s="77">
        <v>900000</v>
      </c>
      <c r="G19" s="77">
        <f t="shared" si="0"/>
        <v>857647.0588235294</v>
      </c>
      <c r="H19" s="77">
        <f t="shared" si="1"/>
        <v>228260.10446918724</v>
      </c>
      <c r="I19" s="77">
        <f t="shared" si="2"/>
        <v>629386.95435434219</v>
      </c>
    </row>
    <row r="20" spans="1:9">
      <c r="A20" t="s">
        <v>173</v>
      </c>
      <c r="D20" s="77"/>
      <c r="E20" s="77"/>
      <c r="F20" s="77">
        <v>10000</v>
      </c>
      <c r="G20" s="77">
        <f t="shared" si="0"/>
        <v>9529.4117647058811</v>
      </c>
      <c r="H20" s="77">
        <f t="shared" si="1"/>
        <v>2536.2233829909692</v>
      </c>
      <c r="I20" s="77">
        <f t="shared" si="2"/>
        <v>6993.1883817149119</v>
      </c>
    </row>
    <row r="21" spans="1:9">
      <c r="A21" t="s">
        <v>174</v>
      </c>
      <c r="D21" s="77"/>
      <c r="E21" s="77"/>
      <c r="F21" s="77">
        <v>100000</v>
      </c>
      <c r="G21" s="77">
        <f t="shared" si="0"/>
        <v>95294.117647058825</v>
      </c>
      <c r="H21" s="77"/>
      <c r="I21" s="77">
        <f t="shared" si="2"/>
        <v>95294.117647058825</v>
      </c>
    </row>
    <row r="22" spans="1:9">
      <c r="A22" t="s">
        <v>175</v>
      </c>
      <c r="D22" s="77"/>
      <c r="E22" s="77"/>
      <c r="F22" s="77">
        <v>10000</v>
      </c>
      <c r="G22" s="77">
        <f t="shared" si="0"/>
        <v>9529.4117647058811</v>
      </c>
      <c r="H22" s="77">
        <f t="shared" si="1"/>
        <v>2536.2233829909692</v>
      </c>
      <c r="I22" s="77">
        <f>G22-H22</f>
        <v>6993.1883817149119</v>
      </c>
    </row>
    <row r="23" spans="1:9">
      <c r="A23" t="s">
        <v>176</v>
      </c>
      <c r="D23" s="77"/>
      <c r="E23" s="77"/>
      <c r="F23" s="77">
        <v>60000</v>
      </c>
      <c r="G23" s="77">
        <f t="shared" si="0"/>
        <v>57176.470588235294</v>
      </c>
      <c r="H23" s="77">
        <f t="shared" si="1"/>
        <v>15217.340297945817</v>
      </c>
      <c r="I23" s="77">
        <f t="shared" si="2"/>
        <v>41959.130290289475</v>
      </c>
    </row>
    <row r="24" spans="1:9">
      <c r="A24" t="s">
        <v>177</v>
      </c>
      <c r="D24" s="77"/>
      <c r="E24" s="77"/>
      <c r="F24" s="77">
        <v>20000</v>
      </c>
      <c r="G24" s="77">
        <f t="shared" si="0"/>
        <v>19058.823529411762</v>
      </c>
      <c r="H24" s="77"/>
      <c r="I24" s="77">
        <f t="shared" si="2"/>
        <v>19058.823529411762</v>
      </c>
    </row>
    <row r="25" spans="1:9">
      <c r="A25" t="s">
        <v>178</v>
      </c>
      <c r="D25" s="77"/>
      <c r="E25" s="77"/>
      <c r="F25" s="77">
        <v>7000</v>
      </c>
      <c r="G25" s="77">
        <f t="shared" si="0"/>
        <v>6670.5882352941171</v>
      </c>
      <c r="H25" s="77">
        <f t="shared" si="1"/>
        <v>1775.3563680936784</v>
      </c>
      <c r="I25" s="77">
        <f t="shared" si="2"/>
        <v>4895.2318672004385</v>
      </c>
    </row>
    <row r="26" spans="1:9">
      <c r="A26" t="s">
        <v>179</v>
      </c>
      <c r="D26" s="77"/>
      <c r="E26" s="77"/>
      <c r="F26" s="77">
        <v>9000</v>
      </c>
      <c r="G26" s="77">
        <f t="shared" si="0"/>
        <v>8576.4705882352937</v>
      </c>
      <c r="H26" s="77">
        <f t="shared" si="1"/>
        <v>2282.6010446918726</v>
      </c>
      <c r="I26" s="77">
        <f t="shared" si="2"/>
        <v>6293.8695435434211</v>
      </c>
    </row>
    <row r="27" spans="1:9">
      <c r="A27" t="s">
        <v>180</v>
      </c>
      <c r="D27" s="77"/>
      <c r="E27" s="77"/>
      <c r="F27" s="77">
        <v>14500</v>
      </c>
      <c r="G27" s="77">
        <f t="shared" si="0"/>
        <v>13817.647058823528</v>
      </c>
      <c r="H27" s="77">
        <f t="shared" si="1"/>
        <v>3677.5239053369055</v>
      </c>
      <c r="I27" s="77">
        <f t="shared" si="2"/>
        <v>10140.123153486622</v>
      </c>
    </row>
    <row r="28" spans="1:9">
      <c r="A28" t="s">
        <v>181</v>
      </c>
      <c r="D28" s="77"/>
      <c r="E28" s="77"/>
      <c r="F28" s="77">
        <v>5000</v>
      </c>
      <c r="G28" s="77">
        <f t="shared" si="0"/>
        <v>4764.7058823529405</v>
      </c>
      <c r="H28" s="77">
        <f t="shared" si="1"/>
        <v>1268.1116914954846</v>
      </c>
      <c r="I28" s="77">
        <f t="shared" si="2"/>
        <v>3496.5941908574559</v>
      </c>
    </row>
    <row r="29" spans="1:9">
      <c r="A29" t="s">
        <v>182</v>
      </c>
      <c r="D29" s="77"/>
      <c r="E29" s="77"/>
      <c r="F29" s="77">
        <v>7800</v>
      </c>
      <c r="G29" s="77">
        <f t="shared" si="0"/>
        <v>7432.9411764705874</v>
      </c>
      <c r="H29" s="77">
        <f t="shared" si="1"/>
        <v>1978.2542387329559</v>
      </c>
      <c r="I29" s="77">
        <f t="shared" si="2"/>
        <v>5454.6869377376315</v>
      </c>
    </row>
    <row r="30" spans="1:9">
      <c r="A30" t="s">
        <v>183</v>
      </c>
      <c r="D30" s="77"/>
      <c r="E30" s="77"/>
      <c r="F30" s="77">
        <v>12000</v>
      </c>
      <c r="G30" s="77">
        <f t="shared" si="0"/>
        <v>11435.294117647058</v>
      </c>
      <c r="H30" s="77">
        <f t="shared" si="1"/>
        <v>3043.4680595891632</v>
      </c>
      <c r="I30" s="77">
        <f t="shared" si="2"/>
        <v>8391.8260580578935</v>
      </c>
    </row>
    <row r="31" spans="1:9">
      <c r="A31" t="s">
        <v>184</v>
      </c>
      <c r="D31" s="77"/>
      <c r="E31" s="77"/>
      <c r="F31" s="77">
        <v>9000</v>
      </c>
      <c r="G31" s="77">
        <f t="shared" si="0"/>
        <v>8576.4705882352937</v>
      </c>
      <c r="H31" s="77">
        <f t="shared" si="1"/>
        <v>2282.6010446918726</v>
      </c>
      <c r="I31" s="77">
        <f t="shared" si="2"/>
        <v>6293.8695435434211</v>
      </c>
    </row>
    <row r="32" spans="1:9">
      <c r="A32" t="s">
        <v>185</v>
      </c>
      <c r="D32" s="77"/>
      <c r="E32" s="77"/>
      <c r="F32" s="77">
        <v>4500</v>
      </c>
      <c r="G32" s="77">
        <f t="shared" si="0"/>
        <v>4288.2352941176468</v>
      </c>
      <c r="H32" s="77">
        <f t="shared" si="1"/>
        <v>1141.3005223459363</v>
      </c>
      <c r="I32" s="77">
        <f t="shared" si="2"/>
        <v>3146.9347717717105</v>
      </c>
    </row>
    <row r="33" spans="1:10">
      <c r="A33" t="s">
        <v>186</v>
      </c>
      <c r="D33" s="77"/>
      <c r="E33" s="77"/>
      <c r="F33" s="77">
        <v>50000</v>
      </c>
      <c r="G33" s="77">
        <f t="shared" si="0"/>
        <v>47647.058823529413</v>
      </c>
      <c r="H33" s="77"/>
      <c r="I33" s="77">
        <f t="shared" si="2"/>
        <v>47647.058823529413</v>
      </c>
    </row>
    <row r="34" spans="1:10">
      <c r="A34" t="s">
        <v>187</v>
      </c>
      <c r="D34" s="77"/>
      <c r="E34" s="77"/>
      <c r="F34" s="77">
        <v>5000</v>
      </c>
      <c r="G34" s="77">
        <f t="shared" si="0"/>
        <v>4764.7058823529405</v>
      </c>
      <c r="H34" s="77">
        <f t="shared" si="1"/>
        <v>1268.1116914954846</v>
      </c>
      <c r="I34" s="77">
        <f t="shared" si="2"/>
        <v>3496.5941908574559</v>
      </c>
    </row>
    <row r="35" spans="1:10">
      <c r="A35" t="s">
        <v>188</v>
      </c>
      <c r="D35" s="77"/>
      <c r="E35" s="79"/>
      <c r="F35" s="79">
        <v>25000</v>
      </c>
      <c r="G35" s="77">
        <f t="shared" si="0"/>
        <v>23823.529411764706</v>
      </c>
      <c r="H35" s="77">
        <f t="shared" si="1"/>
        <v>6340.5584574774239</v>
      </c>
      <c r="I35" s="77">
        <f t="shared" si="2"/>
        <v>17482.970954287281</v>
      </c>
    </row>
    <row r="36" spans="1:10">
      <c r="A36" s="113" t="s">
        <v>189</v>
      </c>
      <c r="D36" s="77"/>
      <c r="E36" s="137">
        <f>SUM(F6:F35)</f>
        <v>2238700</v>
      </c>
      <c r="F36" s="137"/>
      <c r="G36" s="120">
        <f>SUM(G6:G35)</f>
        <v>2133349.4117647056</v>
      </c>
      <c r="H36" s="78">
        <f>SUM(H6:H35)</f>
        <v>506531.78144934209</v>
      </c>
      <c r="I36" s="78">
        <f>SUM(I6:I35)</f>
        <v>1626817.6303153634</v>
      </c>
    </row>
    <row r="37" spans="1:10" ht="4.5" customHeight="1">
      <c r="D37" s="77"/>
      <c r="E37" s="77"/>
      <c r="F37" s="77"/>
      <c r="G37" s="77"/>
      <c r="H37" s="77"/>
      <c r="I37" s="77"/>
    </row>
    <row r="38" spans="1:10">
      <c r="A38" s="76" t="s">
        <v>190</v>
      </c>
      <c r="D38" s="77"/>
      <c r="E38" s="77"/>
      <c r="F38" s="77"/>
      <c r="G38" s="77"/>
      <c r="H38" s="77"/>
      <c r="I38" s="77"/>
    </row>
    <row r="39" spans="1:10">
      <c r="A39" t="s">
        <v>191</v>
      </c>
      <c r="D39" s="77"/>
      <c r="E39" s="77"/>
      <c r="F39" s="77"/>
      <c r="G39" s="121">
        <f>H36</f>
        <v>506531.78144934209</v>
      </c>
      <c r="H39" s="77"/>
      <c r="I39" s="77"/>
    </row>
    <row r="40" spans="1:10" ht="11.85" customHeight="1">
      <c r="D40" s="77"/>
      <c r="E40" s="77"/>
      <c r="F40" s="77"/>
      <c r="G40" s="77"/>
      <c r="H40" s="77"/>
      <c r="I40" s="77"/>
    </row>
    <row r="41" spans="1:10" ht="27.95">
      <c r="A41" s="76" t="s">
        <v>190</v>
      </c>
      <c r="D41" s="77"/>
      <c r="E41" s="77"/>
      <c r="F41" s="77"/>
      <c r="G41" s="103" t="s">
        <v>192</v>
      </c>
      <c r="H41" s="77"/>
      <c r="I41" s="77"/>
    </row>
    <row r="42" spans="1:10">
      <c r="A42" t="s">
        <v>193</v>
      </c>
      <c r="D42" s="77"/>
      <c r="E42" s="77">
        <f>F11</f>
        <v>40000</v>
      </c>
      <c r="F42" s="77"/>
      <c r="G42" s="77">
        <f t="shared" ref="G42:G49" si="3">E42*(1-G$64)</f>
        <v>38117.647058823524</v>
      </c>
      <c r="H42" s="77"/>
      <c r="I42" s="77"/>
    </row>
    <row r="43" spans="1:10" ht="15.95">
      <c r="A43" t="s">
        <v>194</v>
      </c>
      <c r="D43" s="77"/>
      <c r="E43" s="77">
        <f>F12</f>
        <v>16500</v>
      </c>
      <c r="F43" s="77"/>
      <c r="G43" s="77">
        <f t="shared" si="3"/>
        <v>15723.529411764704</v>
      </c>
      <c r="H43" s="77"/>
      <c r="I43" s="135" t="s">
        <v>195</v>
      </c>
      <c r="J43" s="6"/>
    </row>
    <row r="44" spans="1:10">
      <c r="A44" t="s">
        <v>171</v>
      </c>
      <c r="D44" s="77"/>
      <c r="E44" s="77">
        <f>F18</f>
        <v>12400</v>
      </c>
      <c r="F44" s="77"/>
      <c r="G44" s="77">
        <f t="shared" si="3"/>
        <v>11816.470588235294</v>
      </c>
      <c r="H44" s="77"/>
      <c r="I44" s="134" t="s">
        <v>196</v>
      </c>
    </row>
    <row r="45" spans="1:10">
      <c r="A45" t="s">
        <v>197</v>
      </c>
      <c r="D45" s="77"/>
      <c r="E45" s="77">
        <f>F24</f>
        <v>20000</v>
      </c>
      <c r="F45" s="77"/>
      <c r="G45" s="77">
        <f t="shared" si="3"/>
        <v>19058.823529411762</v>
      </c>
      <c r="H45" s="77"/>
      <c r="I45" s="134" t="s">
        <v>198</v>
      </c>
    </row>
    <row r="46" spans="1:10">
      <c r="A46" t="s">
        <v>199</v>
      </c>
      <c r="D46" s="77"/>
      <c r="E46" s="77">
        <f>F21</f>
        <v>100000</v>
      </c>
      <c r="F46" s="77"/>
      <c r="G46" s="77">
        <f t="shared" si="3"/>
        <v>95294.117647058825</v>
      </c>
      <c r="H46" s="77"/>
      <c r="I46" s="134" t="s">
        <v>200</v>
      </c>
      <c r="J46" s="77"/>
    </row>
    <row r="47" spans="1:10">
      <c r="A47" t="s">
        <v>201</v>
      </c>
      <c r="D47" s="77"/>
      <c r="E47" s="77">
        <f>F22</f>
        <v>10000</v>
      </c>
      <c r="F47" s="77"/>
      <c r="G47" s="77">
        <v>0</v>
      </c>
      <c r="H47" s="77"/>
      <c r="I47" s="134" t="s">
        <v>202</v>
      </c>
      <c r="J47" s="77"/>
    </row>
    <row r="48" spans="1:10">
      <c r="A48" t="s">
        <v>186</v>
      </c>
      <c r="D48" s="77"/>
      <c r="E48" s="77">
        <f>F33</f>
        <v>50000</v>
      </c>
      <c r="F48" s="77"/>
      <c r="G48" s="77">
        <f t="shared" si="3"/>
        <v>47647.058823529413</v>
      </c>
      <c r="H48" s="77"/>
      <c r="I48" s="134" t="s">
        <v>203</v>
      </c>
      <c r="J48" s="77"/>
    </row>
    <row r="49" spans="1:10">
      <c r="A49" t="s">
        <v>168</v>
      </c>
      <c r="D49" s="77"/>
      <c r="E49" s="79">
        <f>F15</f>
        <v>55000</v>
      </c>
      <c r="F49" s="77"/>
      <c r="G49" s="77">
        <f t="shared" si="3"/>
        <v>52411.76470588235</v>
      </c>
      <c r="H49" s="77"/>
      <c r="I49" s="134" t="s">
        <v>204</v>
      </c>
      <c r="J49" s="77"/>
    </row>
    <row r="50" spans="1:10">
      <c r="D50" s="77"/>
      <c r="E50" s="77"/>
      <c r="F50" s="77">
        <f>SUM(E42:E49)</f>
        <v>303900</v>
      </c>
      <c r="G50" s="120">
        <f>SUM(G42:G49)</f>
        <v>280069.41176470584</v>
      </c>
      <c r="H50" s="77"/>
      <c r="I50" s="77"/>
    </row>
    <row r="51" spans="1:10">
      <c r="A51" s="76" t="s">
        <v>190</v>
      </c>
      <c r="D51" s="77"/>
      <c r="E51" s="77"/>
      <c r="F51" s="77"/>
      <c r="G51" s="77"/>
      <c r="H51" s="77"/>
      <c r="I51" s="77"/>
    </row>
    <row r="52" spans="1:10">
      <c r="A52" t="s">
        <v>205</v>
      </c>
      <c r="D52" s="77"/>
      <c r="E52" s="77">
        <v>12000</v>
      </c>
      <c r="F52" s="77"/>
      <c r="G52" s="77">
        <f>E52</f>
        <v>12000</v>
      </c>
      <c r="H52" s="77"/>
      <c r="I52" s="134" t="s">
        <v>206</v>
      </c>
    </row>
    <row r="53" spans="1:10">
      <c r="A53" t="s">
        <v>207</v>
      </c>
      <c r="D53" s="77"/>
      <c r="E53" s="77">
        <v>6000</v>
      </c>
      <c r="F53" s="77"/>
      <c r="G53" s="77">
        <f>E53</f>
        <v>6000</v>
      </c>
      <c r="H53" s="77"/>
      <c r="I53" s="134" t="s">
        <v>208</v>
      </c>
    </row>
    <row r="54" spans="1:10">
      <c r="A54" s="6" t="s">
        <v>209</v>
      </c>
      <c r="D54" s="77"/>
      <c r="E54" s="77">
        <v>20000</v>
      </c>
      <c r="F54" s="77"/>
      <c r="G54" s="77">
        <f>E54</f>
        <v>20000</v>
      </c>
      <c r="H54" s="77"/>
      <c r="I54" s="134" t="s">
        <v>210</v>
      </c>
    </row>
    <row r="55" spans="1:10">
      <c r="A55" s="6" t="s">
        <v>211</v>
      </c>
      <c r="D55" s="77"/>
      <c r="E55" s="77">
        <v>33000</v>
      </c>
      <c r="F55" s="77"/>
      <c r="G55" s="77">
        <f>E55</f>
        <v>33000</v>
      </c>
      <c r="H55" s="77"/>
      <c r="I55" s="77"/>
    </row>
    <row r="56" spans="1:10">
      <c r="A56" t="s">
        <v>212</v>
      </c>
      <c r="E56" s="79">
        <v>1095100</v>
      </c>
      <c r="F56" s="77"/>
      <c r="G56" s="77">
        <f>E56</f>
        <v>1095100</v>
      </c>
      <c r="H56" s="77"/>
      <c r="I56" s="77"/>
    </row>
    <row r="57" spans="1:10">
      <c r="D57" s="77"/>
      <c r="E57" s="138">
        <f>SUM(E52:E56)</f>
        <v>1166100</v>
      </c>
      <c r="F57" s="138"/>
      <c r="G57" s="120">
        <f>SUM(G52:G56)</f>
        <v>1166100</v>
      </c>
      <c r="H57" s="77"/>
      <c r="I57" s="77"/>
    </row>
    <row r="58" spans="1:10" ht="6" customHeight="1">
      <c r="D58" s="77"/>
      <c r="E58" s="77"/>
      <c r="F58" s="77"/>
      <c r="G58" s="122"/>
      <c r="H58" s="77"/>
      <c r="I58" s="77"/>
    </row>
    <row r="59" spans="1:10" ht="14.1" thickBot="1">
      <c r="A59" s="113" t="s">
        <v>213</v>
      </c>
      <c r="D59" s="77"/>
      <c r="E59" s="77"/>
      <c r="F59" s="77"/>
      <c r="G59" s="123">
        <f>G36-G39-G50-G57</f>
        <v>180648.21855065762</v>
      </c>
      <c r="H59" s="77"/>
      <c r="I59" s="77"/>
    </row>
    <row r="60" spans="1:10" ht="6" customHeight="1" thickTop="1">
      <c r="D60" s="77"/>
      <c r="E60" s="77"/>
      <c r="F60" s="77"/>
      <c r="G60" s="77"/>
      <c r="H60" s="77"/>
      <c r="I60" s="77"/>
    </row>
    <row r="61" spans="1:10">
      <c r="A61" t="s">
        <v>214</v>
      </c>
      <c r="D61" s="77"/>
      <c r="E61" s="124">
        <v>324</v>
      </c>
      <c r="F61" s="77"/>
      <c r="G61" s="77"/>
      <c r="H61" s="77"/>
      <c r="I61" s="77"/>
    </row>
    <row r="62" spans="1:10">
      <c r="A62" s="113" t="s">
        <v>215</v>
      </c>
      <c r="B62" s="113"/>
      <c r="C62" s="113"/>
      <c r="D62" s="121"/>
      <c r="E62" s="121"/>
      <c r="F62" s="125"/>
      <c r="G62" s="125">
        <f>G59/E61</f>
        <v>557.55623009462226</v>
      </c>
      <c r="H62" s="77"/>
      <c r="I62" s="77"/>
    </row>
    <row r="63" spans="1:10">
      <c r="D63" s="77"/>
      <c r="E63" s="77"/>
      <c r="F63" s="77"/>
      <c r="G63" s="77"/>
      <c r="H63" s="77"/>
      <c r="I63" s="77"/>
    </row>
    <row r="64" spans="1:10" ht="27.95">
      <c r="A64" t="s">
        <v>216</v>
      </c>
      <c r="D64" s="77"/>
      <c r="E64" s="133">
        <f>E65-E61</f>
        <v>16</v>
      </c>
      <c r="F64" s="103" t="s">
        <v>217</v>
      </c>
      <c r="G64" s="104">
        <f>E64/(E61+E64)</f>
        <v>4.7058823529411764E-2</v>
      </c>
      <c r="H64" s="77"/>
      <c r="I64" s="77"/>
    </row>
    <row r="65" spans="1:9">
      <c r="A65" t="s">
        <v>218</v>
      </c>
      <c r="D65" s="77"/>
      <c r="E65" s="121">
        <v>340</v>
      </c>
      <c r="F65" s="77"/>
      <c r="G65" s="77"/>
      <c r="H65" s="77"/>
      <c r="I65" s="77"/>
    </row>
    <row r="66" spans="1:9">
      <c r="D66" s="77"/>
      <c r="E66" s="77"/>
      <c r="F66" s="77"/>
      <c r="G66" s="77"/>
      <c r="H66" s="77"/>
      <c r="I66" s="77"/>
    </row>
    <row r="67" spans="1:9">
      <c r="D67" s="77"/>
      <c r="E67" s="77"/>
      <c r="F67" s="77"/>
      <c r="G67" s="77"/>
      <c r="H67" s="77"/>
      <c r="I67" s="77"/>
    </row>
    <row r="68" spans="1:9">
      <c r="D68" s="77"/>
      <c r="E68" s="77"/>
      <c r="F68" s="77"/>
      <c r="G68" s="77"/>
      <c r="H68" s="77"/>
      <c r="I68" s="77"/>
    </row>
    <row r="69" spans="1:9">
      <c r="D69" s="77"/>
      <c r="E69" s="77"/>
      <c r="F69" s="77"/>
      <c r="G69" s="77"/>
      <c r="H69" s="77"/>
      <c r="I69" s="77"/>
    </row>
  </sheetData>
  <mergeCells count="3">
    <mergeCell ref="G2:H2"/>
    <mergeCell ref="E36:F36"/>
    <mergeCell ref="E57:F57"/>
  </mergeCells>
  <phoneticPr fontId="0" type="noConversion"/>
  <printOptions gridLines="1" gridLinesSet="0"/>
  <pageMargins left="0.27" right="0.22" top="0.32" bottom="0.31" header="0.33" footer="0.27"/>
  <pageSetup scale="90" fitToWidth="0" fitToHeight="0" orientation="landscape" horizontalDpi="300" verticalDpi="300"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3217FB1A459DD4296C91825CED75E9D" ma:contentTypeVersion="12" ma:contentTypeDescription="Create a new document." ma:contentTypeScope="" ma:versionID="3352604ce02e0e8421e9eca3db1b771c">
  <xsd:schema xmlns:xsd="http://www.w3.org/2001/XMLSchema" xmlns:xs="http://www.w3.org/2001/XMLSchema" xmlns:p="http://schemas.microsoft.com/office/2006/metadata/properties" xmlns:ns2="fd29914f-6de1-4c41-bbc5-fa59e8df9b4f" xmlns:ns3="44af8ab8-1cf4-4390-a149-c4de96538358" targetNamespace="http://schemas.microsoft.com/office/2006/metadata/properties" ma:root="true" ma:fieldsID="5683c1fcb5b1b576c3589af8d5efeed5" ns2:_="" ns3:_="">
    <xsd:import namespace="fd29914f-6de1-4c41-bbc5-fa59e8df9b4f"/>
    <xsd:import namespace="44af8ab8-1cf4-4390-a149-c4de9653835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SearchProperties" minOccurs="0"/>
                <xsd:element ref="ns2:MediaServiceObjectDetectorVersion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29914f-6de1-4c41-bbc5-fa59e8df9b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af8ab8-1cf4-4390-a149-c4de9653835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D79649-6E7B-4750-A0CC-86A455532DAE}"/>
</file>

<file path=customXml/itemProps2.xml><?xml version="1.0" encoding="utf-8"?>
<ds:datastoreItem xmlns:ds="http://schemas.openxmlformats.org/officeDocument/2006/customXml" ds:itemID="{FAA28321-1D88-4410-8FF7-80694F9C94B5}"/>
</file>

<file path=customXml/itemProps3.xml><?xml version="1.0" encoding="utf-8"?>
<ds:datastoreItem xmlns:ds="http://schemas.openxmlformats.org/officeDocument/2006/customXml" ds:itemID="{7A54F79C-9809-4FB7-ACB9-9D1FCE02C5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 Williams</dc:creator>
  <cp:keywords/>
  <dc:description/>
  <cp:lastModifiedBy>Lorena Sirianni</cp:lastModifiedBy>
  <cp:revision/>
  <dcterms:created xsi:type="dcterms:W3CDTF">1998-11-19T16:55:10Z</dcterms:created>
  <dcterms:modified xsi:type="dcterms:W3CDTF">2026-03-11T17:48:07Z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0x01010093217FB1A459DD4296C91825CED75E9D</vt:lpwstr>
  </property>
</Properties>
</file>